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-00 - VRN" sheetId="2" r:id="rId2"/>
    <sheet name="SO-01.1 - Kácení" sheetId="3" r:id="rId3"/>
    <sheet name="SO-01.2 - Revitalizace toku" sheetId="4" r:id="rId4"/>
    <sheet name="SO-02 - Vegetační úpravy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'SO-00 - VRN'!$C$78:$K$139</definedName>
    <definedName name="_xlnm.Print_Area" localSheetId="1">'SO-00 - VRN'!$C$4:$J$39,'SO-00 - VRN'!$C$45:$J$60,'SO-00 - VRN'!$C$66:$K$139</definedName>
    <definedName name="_xlnm.Print_Titles" localSheetId="1">'SO-00 - VRN'!$78:$78</definedName>
    <definedName name="_xlnm._FilterDatabase" localSheetId="2" hidden="1">'SO-01.1 - Kácení'!$C$80:$K$97</definedName>
    <definedName name="_xlnm.Print_Area" localSheetId="2">'SO-01.1 - Kácení'!$C$4:$J$39,'SO-01.1 - Kácení'!$C$45:$J$62,'SO-01.1 - Kácení'!$C$68:$K$97</definedName>
    <definedName name="_xlnm.Print_Titles" localSheetId="2">'SO-01.1 - Kácení'!$80:$80</definedName>
    <definedName name="_xlnm._FilterDatabase" localSheetId="3" hidden="1">'SO-01.2 - Revitalizace toku'!$C$85:$K$261</definedName>
    <definedName name="_xlnm.Print_Area" localSheetId="3">'SO-01.2 - Revitalizace toku'!$C$4:$J$39,'SO-01.2 - Revitalizace toku'!$C$45:$J$67,'SO-01.2 - Revitalizace toku'!$C$73:$K$261</definedName>
    <definedName name="_xlnm.Print_Titles" localSheetId="3">'SO-01.2 - Revitalizace toku'!$85:$85</definedName>
    <definedName name="_xlnm._FilterDatabase" localSheetId="4" hidden="1">'SO-02 - Vegetační úpravy'!$C$81:$K$138</definedName>
    <definedName name="_xlnm.Print_Area" localSheetId="4">'SO-02 - Vegetační úpravy'!$C$4:$J$39,'SO-02 - Vegetační úpravy'!$C$45:$J$63,'SO-02 - Vegetační úpravy'!$C$69:$K$138</definedName>
    <definedName name="_xlnm.Print_Titles" localSheetId="4">'SO-02 - Vegetační úpravy'!$81:$81</definedName>
    <definedName name="_xlnm.Print_Area" localSheetId="5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137"/>
  <c r="BH137"/>
  <c r="BG137"/>
  <c r="BF137"/>
  <c r="T137"/>
  <c r="T136"/>
  <c r="R137"/>
  <c r="R136"/>
  <c r="P137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3"/>
  <c r="BH103"/>
  <c r="BG103"/>
  <c r="BF103"/>
  <c r="T103"/>
  <c r="R103"/>
  <c r="P103"/>
  <c r="BI99"/>
  <c r="BH99"/>
  <c r="BG99"/>
  <c r="BF99"/>
  <c r="T99"/>
  <c r="R99"/>
  <c r="P99"/>
  <c r="BI96"/>
  <c r="BH96"/>
  <c r="BG96"/>
  <c r="BF96"/>
  <c r="T96"/>
  <c r="R96"/>
  <c r="P96"/>
  <c r="BI92"/>
  <c r="BH92"/>
  <c r="BG92"/>
  <c r="BF92"/>
  <c r="T92"/>
  <c r="R92"/>
  <c r="P92"/>
  <c r="BI89"/>
  <c r="BH89"/>
  <c r="BG89"/>
  <c r="BF89"/>
  <c r="T89"/>
  <c r="R89"/>
  <c r="P89"/>
  <c r="BI85"/>
  <c r="BH85"/>
  <c r="BG85"/>
  <c r="BF85"/>
  <c r="T85"/>
  <c r="R85"/>
  <c r="P85"/>
  <c r="J78"/>
  <c r="F78"/>
  <c r="F76"/>
  <c r="E74"/>
  <c r="J54"/>
  <c r="F54"/>
  <c r="F52"/>
  <c r="E50"/>
  <c r="J24"/>
  <c r="E24"/>
  <c r="J79"/>
  <c r="J23"/>
  <c r="J18"/>
  <c r="E18"/>
  <c r="F79"/>
  <c r="J17"/>
  <c r="J12"/>
  <c r="J76"/>
  <c r="E7"/>
  <c r="E72"/>
  <c i="4" r="J37"/>
  <c r="J36"/>
  <c i="1" r="AY57"/>
  <c i="4" r="J35"/>
  <c i="1" r="AX57"/>
  <c i="4" r="BI260"/>
  <c r="BH260"/>
  <c r="BG260"/>
  <c r="BF260"/>
  <c r="T260"/>
  <c r="R260"/>
  <c r="P260"/>
  <c r="BI255"/>
  <c r="BH255"/>
  <c r="BG255"/>
  <c r="BF255"/>
  <c r="T255"/>
  <c r="R255"/>
  <c r="P255"/>
  <c r="BI251"/>
  <c r="BH251"/>
  <c r="BG251"/>
  <c r="BF251"/>
  <c r="T251"/>
  <c r="R251"/>
  <c r="P251"/>
  <c r="BI247"/>
  <c r="BH247"/>
  <c r="BG247"/>
  <c r="BF247"/>
  <c r="T247"/>
  <c r="R247"/>
  <c r="P247"/>
  <c r="BI243"/>
  <c r="BH243"/>
  <c r="BG243"/>
  <c r="BF243"/>
  <c r="T243"/>
  <c r="R243"/>
  <c r="P243"/>
  <c r="BI237"/>
  <c r="BH237"/>
  <c r="BG237"/>
  <c r="BF237"/>
  <c r="T237"/>
  <c r="T236"/>
  <c r="T235"/>
  <c r="R237"/>
  <c r="R236"/>
  <c r="R235"/>
  <c r="P237"/>
  <c r="P236"/>
  <c r="P235"/>
  <c r="BI234"/>
  <c r="BH234"/>
  <c r="BG234"/>
  <c r="BF234"/>
  <c r="T234"/>
  <c r="R234"/>
  <c r="P234"/>
  <c r="BI231"/>
  <c r="BH231"/>
  <c r="BG231"/>
  <c r="BF231"/>
  <c r="T231"/>
  <c r="R231"/>
  <c r="P231"/>
  <c r="BI227"/>
  <c r="BH227"/>
  <c r="BG227"/>
  <c r="BF227"/>
  <c r="T227"/>
  <c r="R227"/>
  <c r="P227"/>
  <c r="BI224"/>
  <c r="BH224"/>
  <c r="BG224"/>
  <c r="BF224"/>
  <c r="T224"/>
  <c r="R224"/>
  <c r="P224"/>
  <c r="BI217"/>
  <c r="BH217"/>
  <c r="BG217"/>
  <c r="BF217"/>
  <c r="T217"/>
  <c r="R217"/>
  <c r="P217"/>
  <c r="BI213"/>
  <c r="BH213"/>
  <c r="BG213"/>
  <c r="BF213"/>
  <c r="T213"/>
  <c r="R213"/>
  <c r="P213"/>
  <c r="BI207"/>
  <c r="BH207"/>
  <c r="BG207"/>
  <c r="BF207"/>
  <c r="T207"/>
  <c r="R207"/>
  <c r="P207"/>
  <c r="BI203"/>
  <c r="BH203"/>
  <c r="BG203"/>
  <c r="BF203"/>
  <c r="T203"/>
  <c r="R203"/>
  <c r="P203"/>
  <c r="BI200"/>
  <c r="BH200"/>
  <c r="BG200"/>
  <c r="BF200"/>
  <c r="T200"/>
  <c r="R200"/>
  <c r="P200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5"/>
  <c r="BH175"/>
  <c r="BG175"/>
  <c r="BF175"/>
  <c r="T175"/>
  <c r="R175"/>
  <c r="P175"/>
  <c r="BI171"/>
  <c r="BH171"/>
  <c r="BG171"/>
  <c r="BF171"/>
  <c r="T171"/>
  <c r="R171"/>
  <c r="P171"/>
  <c r="BI168"/>
  <c r="BH168"/>
  <c r="BG168"/>
  <c r="BF168"/>
  <c r="T168"/>
  <c r="R168"/>
  <c r="P168"/>
  <c r="BI164"/>
  <c r="BH164"/>
  <c r="BG164"/>
  <c r="BF164"/>
  <c r="T164"/>
  <c r="R164"/>
  <c r="P164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2"/>
  <c r="BH142"/>
  <c r="BG142"/>
  <c r="BF142"/>
  <c r="T142"/>
  <c r="R142"/>
  <c r="P142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15"/>
  <c r="BH115"/>
  <c r="BG115"/>
  <c r="BF115"/>
  <c r="T115"/>
  <c r="R115"/>
  <c r="P115"/>
  <c r="BI107"/>
  <c r="BH107"/>
  <c r="BG107"/>
  <c r="BF107"/>
  <c r="T107"/>
  <c r="R107"/>
  <c r="P107"/>
  <c r="BI105"/>
  <c r="BH105"/>
  <c r="BG105"/>
  <c r="BF105"/>
  <c r="T105"/>
  <c r="R105"/>
  <c r="P105"/>
  <c r="BI100"/>
  <c r="BH100"/>
  <c r="BG100"/>
  <c r="BF100"/>
  <c r="T100"/>
  <c r="R100"/>
  <c r="P100"/>
  <c r="BI97"/>
  <c r="BH97"/>
  <c r="BG97"/>
  <c r="BF97"/>
  <c r="T97"/>
  <c r="R97"/>
  <c r="P97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J82"/>
  <c r="F82"/>
  <c r="F80"/>
  <c r="E78"/>
  <c r="J54"/>
  <c r="F54"/>
  <c r="F52"/>
  <c r="E50"/>
  <c r="J24"/>
  <c r="E24"/>
  <c r="J83"/>
  <c r="J23"/>
  <c r="J18"/>
  <c r="E18"/>
  <c r="F83"/>
  <c r="J17"/>
  <c r="J12"/>
  <c r="J80"/>
  <c r="E7"/>
  <c r="E48"/>
  <c i="3" r="J37"/>
  <c r="J36"/>
  <c i="1" r="AY56"/>
  <c i="3" r="J35"/>
  <c i="1" r="AX56"/>
  <c i="3"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4"/>
  <c r="BH84"/>
  <c r="BG84"/>
  <c r="BF84"/>
  <c r="T84"/>
  <c r="R84"/>
  <c r="P84"/>
  <c r="J77"/>
  <c r="F77"/>
  <c r="F75"/>
  <c r="E73"/>
  <c r="J54"/>
  <c r="F54"/>
  <c r="F52"/>
  <c r="E50"/>
  <c r="J24"/>
  <c r="E24"/>
  <c r="J78"/>
  <c r="J23"/>
  <c r="J18"/>
  <c r="E18"/>
  <c r="F78"/>
  <c r="J17"/>
  <c r="J12"/>
  <c r="J75"/>
  <c r="E7"/>
  <c r="E71"/>
  <c i="2" r="J37"/>
  <c r="J36"/>
  <c i="1" r="AY55"/>
  <c i="2" r="J35"/>
  <c i="1" r="AX55"/>
  <c i="2"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2"/>
  <c r="BH102"/>
  <c r="BG102"/>
  <c r="BF102"/>
  <c r="T102"/>
  <c r="R102"/>
  <c r="P102"/>
  <c r="BI99"/>
  <c r="BH99"/>
  <c r="BG99"/>
  <c r="BF99"/>
  <c r="T99"/>
  <c r="R99"/>
  <c r="P99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R91"/>
  <c r="P91"/>
  <c r="BI87"/>
  <c r="BH87"/>
  <c r="BG87"/>
  <c r="BF87"/>
  <c r="T87"/>
  <c r="R87"/>
  <c r="P87"/>
  <c r="BI85"/>
  <c r="BH85"/>
  <c r="BG85"/>
  <c r="BF85"/>
  <c r="T85"/>
  <c r="R85"/>
  <c r="P85"/>
  <c r="BI82"/>
  <c r="BH82"/>
  <c r="BG82"/>
  <c r="BF82"/>
  <c r="T82"/>
  <c r="R82"/>
  <c r="P82"/>
  <c r="BI80"/>
  <c r="BH80"/>
  <c r="BG80"/>
  <c r="BF80"/>
  <c r="T80"/>
  <c r="R80"/>
  <c r="P80"/>
  <c r="J75"/>
  <c r="F75"/>
  <c r="F73"/>
  <c r="E71"/>
  <c r="J54"/>
  <c r="F54"/>
  <c r="F52"/>
  <c r="E50"/>
  <c r="J24"/>
  <c r="E24"/>
  <c r="J55"/>
  <c r="J23"/>
  <c r="J18"/>
  <c r="E18"/>
  <c r="F76"/>
  <c r="J17"/>
  <c r="J12"/>
  <c r="J73"/>
  <c r="E7"/>
  <c r="E69"/>
  <c i="1" r="L50"/>
  <c r="AM50"/>
  <c r="AM49"/>
  <c r="L49"/>
  <c r="AM47"/>
  <c r="L47"/>
  <c r="L45"/>
  <c r="L44"/>
  <c i="2" r="J124"/>
  <c i="4" r="BK200"/>
  <c r="BK231"/>
  <c i="5" r="J131"/>
  <c i="2" r="BK114"/>
  <c i="1" r="AS54"/>
  <c i="5" r="BK131"/>
  <c i="4" r="BK115"/>
  <c i="5" r="BK108"/>
  <c i="2" r="BK102"/>
  <c i="4" r="J147"/>
  <c r="J217"/>
  <c i="5" r="J127"/>
  <c r="J108"/>
  <c i="2" r="BK87"/>
  <c r="J102"/>
  <c i="4" r="J182"/>
  <c r="BK159"/>
  <c i="5" r="BK116"/>
  <c i="2" r="J85"/>
  <c i="4" r="J255"/>
  <c r="BK100"/>
  <c r="BK89"/>
  <c i="2" r="J82"/>
  <c i="3" r="J92"/>
  <c i="4" r="J237"/>
  <c i="5" r="J134"/>
  <c r="J120"/>
  <c r="BK123"/>
  <c i="2" r="BK130"/>
  <c r="BK127"/>
  <c i="3" r="BK92"/>
  <c i="4" r="BK193"/>
  <c r="BK234"/>
  <c r="BK123"/>
  <c i="5" r="J103"/>
  <c i="2" r="J138"/>
  <c r="J114"/>
  <c i="3" r="J84"/>
  <c i="4" r="BK224"/>
  <c r="J247"/>
  <c r="BK207"/>
  <c r="J105"/>
  <c i="5" r="J116"/>
  <c i="2" r="J134"/>
  <c r="BK109"/>
  <c i="3" r="BK88"/>
  <c i="4" r="J142"/>
  <c r="BK175"/>
  <c i="5" r="BK130"/>
  <c r="J92"/>
  <c i="2" r="BK95"/>
  <c r="J109"/>
  <c i="3" r="BK84"/>
  <c i="4" r="J186"/>
  <c r="J89"/>
  <c r="BK196"/>
  <c r="BK107"/>
  <c i="5" r="J130"/>
  <c r="BK103"/>
  <c i="2" r="BK138"/>
  <c r="J119"/>
  <c i="3" r="BK90"/>
  <c i="4" r="J131"/>
  <c r="BK237"/>
  <c i="5" r="BK125"/>
  <c r="J96"/>
  <c i="4" r="J203"/>
  <c i="5" r="BK137"/>
  <c r="BK122"/>
  <c i="2" r="BK80"/>
  <c i="4" r="BK182"/>
  <c r="BK164"/>
  <c r="J91"/>
  <c i="5" r="J137"/>
  <c r="BK96"/>
  <c i="2" r="J112"/>
  <c i="4" r="BK260"/>
  <c r="BK155"/>
  <c r="J243"/>
  <c r="J151"/>
  <c i="5" r="J118"/>
  <c r="BK127"/>
  <c i="2" r="J127"/>
  <c i="4" r="J200"/>
  <c r="J159"/>
  <c r="J207"/>
  <c r="BK142"/>
  <c i="5" r="J99"/>
  <c i="2" r="BK134"/>
  <c r="J106"/>
  <c r="J98"/>
  <c i="4" r="BK213"/>
  <c r="J100"/>
  <c r="J227"/>
  <c r="J164"/>
  <c i="5" r="BK92"/>
  <c r="BK118"/>
  <c i="2" r="J117"/>
  <c r="BK106"/>
  <c i="4" r="BK255"/>
  <c r="BK91"/>
  <c r="J196"/>
  <c i="5" r="J85"/>
  <c i="4" r="J93"/>
  <c r="J193"/>
  <c i="5" r="J123"/>
  <c r="BK85"/>
  <c i="2" r="BK133"/>
  <c i="3" r="J94"/>
  <c i="4" r="BK168"/>
  <c r="BK251"/>
  <c r="J184"/>
  <c r="BK131"/>
  <c i="2" r="BK98"/>
  <c i="4" r="J213"/>
  <c r="BK105"/>
  <c r="BK93"/>
  <c i="5" r="BK89"/>
  <c i="2" r="J130"/>
  <c r="J80"/>
  <c i="4" r="J107"/>
  <c r="BK171"/>
  <c r="J127"/>
  <c i="5" r="J122"/>
  <c i="2" r="BK119"/>
  <c r="BK82"/>
  <c i="4" r="BK247"/>
  <c i="2" r="BK117"/>
  <c r="BK91"/>
  <c i="4" r="J234"/>
  <c r="J175"/>
  <c r="J168"/>
  <c i="5" r="J125"/>
  <c r="BK120"/>
  <c i="3" r="J90"/>
  <c i="4" r="BK217"/>
  <c r="BK127"/>
  <c r="J231"/>
  <c r="BK184"/>
  <c i="5" r="BK134"/>
  <c r="J89"/>
  <c i="2" r="BK99"/>
  <c r="J95"/>
  <c i="3" r="BK94"/>
  <c i="4" r="BK227"/>
  <c r="J115"/>
  <c r="J224"/>
  <c r="BK97"/>
  <c i="5" r="BK129"/>
  <c i="2" r="BK122"/>
  <c r="J122"/>
  <c r="BK85"/>
  <c i="4" r="J251"/>
  <c r="J123"/>
  <c r="BK203"/>
  <c r="J155"/>
  <c i="5" r="BK132"/>
  <c r="BK112"/>
  <c i="2" r="BK136"/>
  <c r="BK112"/>
  <c i="3" r="J88"/>
  <c i="4" r="BK151"/>
  <c r="BK190"/>
  <c r="BK147"/>
  <c i="5" r="J132"/>
  <c r="J112"/>
  <c i="2" r="BK124"/>
  <c r="J87"/>
  <c r="J91"/>
  <c i="4" r="J171"/>
  <c r="J97"/>
  <c r="J190"/>
  <c r="BK186"/>
  <c i="5" r="J129"/>
  <c r="BK99"/>
  <c i="2" r="J133"/>
  <c r="J136"/>
  <c r="J99"/>
  <c i="4" r="BK243"/>
  <c r="J260"/>
  <c i="2" l="1" r="BK79"/>
  <c r="J79"/>
  <c r="J59"/>
  <c i="3" r="P83"/>
  <c r="P82"/>
  <c r="P81"/>
  <c i="1" r="AU56"/>
  <c i="2" r="R79"/>
  <c i="3" r="T83"/>
  <c r="T82"/>
  <c r="T81"/>
  <c i="4" r="T88"/>
  <c r="R195"/>
  <c i="2" r="T79"/>
  <c i="3" r="R83"/>
  <c r="R82"/>
  <c r="R81"/>
  <c i="4" r="P88"/>
  <c r="BK202"/>
  <c r="J202"/>
  <c r="J63"/>
  <c r="R202"/>
  <c r="T242"/>
  <c i="2" r="P79"/>
  <c i="1" r="AU55"/>
  <c i="3" r="BK83"/>
  <c r="J83"/>
  <c r="J61"/>
  <c i="4" r="BK88"/>
  <c r="J88"/>
  <c r="J61"/>
  <c r="BK195"/>
  <c r="J195"/>
  <c r="J62"/>
  <c r="P202"/>
  <c r="P242"/>
  <c r="R88"/>
  <c r="R87"/>
  <c r="R86"/>
  <c r="P195"/>
  <c r="T195"/>
  <c r="T202"/>
  <c r="BK242"/>
  <c r="J242"/>
  <c r="J66"/>
  <c r="R242"/>
  <c i="5" r="BK84"/>
  <c r="J84"/>
  <c r="J61"/>
  <c r="P84"/>
  <c r="P83"/>
  <c r="P82"/>
  <c i="1" r="AU58"/>
  <c i="5" r="R84"/>
  <c r="R83"/>
  <c r="R82"/>
  <c r="T84"/>
  <c r="T83"/>
  <c r="T82"/>
  <c i="4" r="BK236"/>
  <c r="J236"/>
  <c r="J65"/>
  <c i="5" r="BK136"/>
  <c r="J136"/>
  <c r="J62"/>
  <c r="F55"/>
  <c r="BE85"/>
  <c r="BE99"/>
  <c r="BE103"/>
  <c r="BE118"/>
  <c r="BE123"/>
  <c r="BE129"/>
  <c r="E48"/>
  <c r="J52"/>
  <c r="BE89"/>
  <c r="BE92"/>
  <c r="BE96"/>
  <c r="BE108"/>
  <c r="BE112"/>
  <c r="BE116"/>
  <c r="BE120"/>
  <c r="BE130"/>
  <c r="BE132"/>
  <c r="BE137"/>
  <c r="J55"/>
  <c r="BE122"/>
  <c r="BE125"/>
  <c r="BE127"/>
  <c r="BE131"/>
  <c r="BE134"/>
  <c i="3" r="BK82"/>
  <c r="BK81"/>
  <c r="J81"/>
  <c i="4" r="BE89"/>
  <c r="F55"/>
  <c r="E76"/>
  <c r="J52"/>
  <c r="J55"/>
  <c r="BE91"/>
  <c r="BE97"/>
  <c r="BE105"/>
  <c r="BE127"/>
  <c r="BE131"/>
  <c r="BE147"/>
  <c r="BE155"/>
  <c r="BE200"/>
  <c r="BE203"/>
  <c r="BE207"/>
  <c r="BE184"/>
  <c r="BE190"/>
  <c r="BE193"/>
  <c r="BE196"/>
  <c r="BE168"/>
  <c r="BE217"/>
  <c r="BE224"/>
  <c r="BE231"/>
  <c r="BE255"/>
  <c r="BE213"/>
  <c r="BE237"/>
  <c r="BE243"/>
  <c r="BE93"/>
  <c r="BE100"/>
  <c r="BE107"/>
  <c r="BE115"/>
  <c r="BE123"/>
  <c r="BE142"/>
  <c r="BE151"/>
  <c r="BE159"/>
  <c r="BE182"/>
  <c r="BE251"/>
  <c r="BE164"/>
  <c r="BE186"/>
  <c r="BE227"/>
  <c r="BE234"/>
  <c r="BE260"/>
  <c r="BE171"/>
  <c r="BE175"/>
  <c r="BE247"/>
  <c i="3" r="E48"/>
  <c r="J52"/>
  <c r="F55"/>
  <c r="J55"/>
  <c r="BE84"/>
  <c r="BE88"/>
  <c r="BE90"/>
  <c r="BE92"/>
  <c r="BE94"/>
  <c i="2" r="E48"/>
  <c r="F55"/>
  <c r="BE80"/>
  <c r="BE82"/>
  <c r="BE106"/>
  <c r="J52"/>
  <c r="J76"/>
  <c r="BE91"/>
  <c r="BE95"/>
  <c r="BE119"/>
  <c r="BE117"/>
  <c r="BE124"/>
  <c r="BE133"/>
  <c r="BE85"/>
  <c r="BE87"/>
  <c r="BE109"/>
  <c r="BE130"/>
  <c r="BE99"/>
  <c r="BE112"/>
  <c r="BE127"/>
  <c r="BE134"/>
  <c r="BE138"/>
  <c r="BE98"/>
  <c r="BE102"/>
  <c r="BE114"/>
  <c r="BE122"/>
  <c r="BE136"/>
  <c r="F37"/>
  <c i="1" r="BD55"/>
  <c i="2" r="F36"/>
  <c i="1" r="BC55"/>
  <c i="4" r="F35"/>
  <c i="1" r="BB57"/>
  <c i="5" r="F37"/>
  <c i="1" r="BD58"/>
  <c i="5" r="F35"/>
  <c i="1" r="BB58"/>
  <c i="2" r="J30"/>
  <c i="3" r="J30"/>
  <c i="5" r="J34"/>
  <c i="1" r="AW58"/>
  <c i="2" r="F34"/>
  <c i="1" r="BA55"/>
  <c i="5" r="F36"/>
  <c i="1" r="BC58"/>
  <c i="5" r="F34"/>
  <c i="1" r="BA58"/>
  <c i="3" r="F35"/>
  <c i="1" r="BB56"/>
  <c i="2" r="F35"/>
  <c i="1" r="BB55"/>
  <c i="2" r="J34"/>
  <c i="1" r="AW55"/>
  <c i="4" r="F34"/>
  <c i="1" r="BA57"/>
  <c i="3" r="J34"/>
  <c i="1" r="AW56"/>
  <c i="4" r="F36"/>
  <c i="1" r="BC57"/>
  <c i="3" r="F36"/>
  <c i="1" r="BC56"/>
  <c i="3" r="F34"/>
  <c i="1" r="BA56"/>
  <c i="4" r="F37"/>
  <c i="1" r="BD57"/>
  <c i="3" r="F37"/>
  <c i="1" r="BD56"/>
  <c i="4" r="J34"/>
  <c i="1" r="AW57"/>
  <c i="4" l="1" r="P87"/>
  <c r="P86"/>
  <c i="1" r="AU57"/>
  <c i="4" r="T87"/>
  <c r="T86"/>
  <c r="BK235"/>
  <c r="J235"/>
  <c r="J64"/>
  <c i="5" r="BK83"/>
  <c r="J83"/>
  <c r="J60"/>
  <c i="1" r="AG56"/>
  <c i="3" r="J59"/>
  <c r="J82"/>
  <c r="J60"/>
  <c i="1" r="AG55"/>
  <c r="AU54"/>
  <c i="3" r="J33"/>
  <c i="1" r="AV56"/>
  <c r="AT56"/>
  <c r="AN56"/>
  <c i="5" r="F33"/>
  <c i="1" r="AZ58"/>
  <c i="2" r="F33"/>
  <c i="1" r="AZ55"/>
  <c i="4" r="J33"/>
  <c i="1" r="AV57"/>
  <c r="AT57"/>
  <c i="3" r="F33"/>
  <c i="1" r="AZ56"/>
  <c r="BB54"/>
  <c r="W31"/>
  <c i="5" r="J33"/>
  <c i="1" r="AV58"/>
  <c r="AT58"/>
  <c i="2" r="J33"/>
  <c i="1" r="AV55"/>
  <c r="AT55"/>
  <c r="AN55"/>
  <c r="BC54"/>
  <c r="AY54"/>
  <c r="BA54"/>
  <c r="W30"/>
  <c i="4" r="F33"/>
  <c i="1" r="AZ57"/>
  <c r="BD54"/>
  <c r="W33"/>
  <c i="4" l="1" r="BK87"/>
  <c r="J87"/>
  <c r="J60"/>
  <c i="5" r="BK82"/>
  <c r="J82"/>
  <c r="J59"/>
  <c i="3" r="J39"/>
  <c i="2" r="J39"/>
  <c i="1" r="W32"/>
  <c r="AX54"/>
  <c r="AZ54"/>
  <c r="AV54"/>
  <c r="AK29"/>
  <c r="AW54"/>
  <c r="AK30"/>
  <c i="4" l="1" r="BK86"/>
  <c r="J86"/>
  <c r="J59"/>
  <c i="5" r="J30"/>
  <c i="1" r="AG58"/>
  <c r="AT54"/>
  <c r="W29"/>
  <c i="5" l="1" r="J39"/>
  <c i="1" r="AN58"/>
  <c i="4" r="J30"/>
  <c i="1" r="AG57"/>
  <c r="AG54"/>
  <c r="AK26"/>
  <c r="AK35"/>
  <c l="1" r="AN54"/>
  <c r="AN57"/>
  <c i="4" r="J39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<sst xmlns="http://schemas.openxmlformats.org/spreadsheetml/2006/main">
  <si>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</si>
  <si>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</si>
  <si>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</si>
  <si>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</si>
  <si>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</si>
  <si>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{6cdc2aeb-1008-4f6f-86b3-5fad938875ba}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</si>
  <si>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</si>
  <si>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</si>
  <si>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</si>
  <si>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</si>
  <si>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</si>
  <si>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0,001</t>
  </si>
  <si>
    <t>Kód:</t>
  </si>
  <si>
    <t>J2025-25001</t>
  </si>
  <si>
    <t>Stavba:</t>
  </si>
  <si>
    <t>Blatnice, ř. km 15,760 – 17,400, Plačovice, revitalizace toku</t>
  </si>
  <si>
    <t>KSO:</t>
  </si>
  <si>
    <t/>
  </si>
  <si>
    <t>CC-CZ:</t>
  </si>
  <si>
    <t>Místo:</t>
  </si>
  <si>
    <t xml:space="preserve"> </t>
  </si>
  <si>
    <t>Datum:</t>
  </si>
  <si>
    <t>30. 7. 2025</t>
  </si>
  <si>
    <t>Zadavatel:</t>
  </si>
  <si>
    <t>IČ:</t>
  </si>
  <si>
    <t>Povodí Moravy s.p.</t>
  </si>
  <si>
    <t>DIČ:</t>
  </si>
  <si>
    <t>Zhotovitel:</t>
  </si>
  <si>
    <t>Projektant:</t>
  </si>
  <si>
    <t>Jesep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</si>
  <si>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</si>
  <si>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</si>
  <si>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</si>
  <si>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</si>
  <si>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</si>
  <si>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</si>
  <si>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</si>
  <si>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</si>
  <si>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</si>
  <si>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</si>
  <si>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</si>
  <si>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</si>
  <si>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</si>
  <si>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</si>
  <si>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</si>
  <si>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</si>
  <si>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</si>
  <si>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</si>
  <si>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</si>
  <si>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</si>
  <si>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</si>
  <si>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</si>
  <si>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</si>
  <si>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</si>
  <si>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</si>
  <si>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</si>
  <si>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</si>
  <si>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</si>
  <si>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</si>
  <si>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</si>
  <si>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</si>
  <si>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</si>
  <si>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</si>
  <si>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</si>
  <si>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</si>
  <si>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</si>
  <si>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</si>
  <si>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</si>
  <si>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</si>
  <si>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</si>
  <si>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</si>
  <si>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</si>
  <si>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</si>
  <si>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SO-00</t>
  </si>
  <si>
    <t>VRN</t>
  </si>
  <si>
    <t>VON</t>
  </si>
  <si>
    <t>1</t>
  </si>
  <si>
    <t>{e796ee43-5502-4b98-a362-5cfe76973b28}</t>
  </si>
  <si>
    <t>2</t>
  </si>
  <si>
    <t>SO-01.1</t>
  </si>
  <si>
    <t>Kácení</t>
  </si>
  <si>
    <t>STA</t>
  </si>
  <si>
    <t>{1641c8ae-f89e-4117-911e-9baf15d93603}</t>
  </si>
  <si>
    <t>SO-01.2</t>
  </si>
  <si>
    <t>Revitalizace toku</t>
  </si>
  <si>
    <t>{4e47acc5-516f-4d97-87a2-e7ed17db31f8}</t>
  </si>
  <si>
    <t>SO-02</t>
  </si>
  <si>
    <t>Vegetační úpravy</t>
  </si>
  <si>
    <t>{7de1cb7f-c150-4523-ba42-e8d792693040}</t>
  </si>
  <si>
    <t>KRYCÍ LIST SOUPISU PRACÍ</t>
  </si>
  <si>
    <t>Objekt:</t>
  </si>
  <si>
    <t>SO-00 - VRN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</si>
  <si>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</si>
  <si>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</si>
  <si>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</si>
  <si>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</si>
  <si>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</si>
  <si>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</si>
  <si>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</si>
  <si>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</si>
  <si>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</si>
  <si>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</si>
  <si>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</si>
  <si>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</si>
  <si>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</si>
  <si>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</si>
  <si>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</si>
  <si>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</si>
  <si>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</si>
  <si>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</si>
  <si>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011303000</t>
  </si>
  <si>
    <t>Archeologický dohled</t>
  </si>
  <si>
    <t>soubor</t>
  </si>
  <si>
    <t>CS ÚRS 2025 02</t>
  </si>
  <si>
    <t>1024</t>
  </si>
  <si>
    <t>ROZPOCET</t>
  </si>
  <si>
    <t>-714064685</t>
  </si>
  <si>
    <t>Online PSC</t>
  </si>
  <si>
    <t>https://podminky.urs.cz/item/CS_URS_2025_02/011303000</t>
  </si>
  <si>
    <t>011503000</t>
  </si>
  <si>
    <t>Stavební průzkum</t>
  </si>
  <si>
    <t>-1722525650</t>
  </si>
  <si>
    <t>https://podminky.urs.cz/item/CS_URS_2025_02/011503000</t>
  </si>
  <si>
    <t>P</t>
  </si>
  <si>
    <t>Poznámka k položce:_x000d_
Pasportizace všech objektu sousedících se stavbou a komunikací využívaných v rámci stavby a to před započetím prací.</t>
  </si>
  <si>
    <t>3</t>
  </si>
  <si>
    <t>R001</t>
  </si>
  <si>
    <t>Aktualizace havarijního a povodňového plánu</t>
  </si>
  <si>
    <t>637357535</t>
  </si>
  <si>
    <t>Poznámka k položce:_x000d_
Včetně schváléní příslušnými úřady.</t>
  </si>
  <si>
    <t>4</t>
  </si>
  <si>
    <t>012103000</t>
  </si>
  <si>
    <t>Přípravné zeměměřičské práce</t>
  </si>
  <si>
    <t>-438035313</t>
  </si>
  <si>
    <t>https://podminky.urs.cz/item/CS_URS_2025_02/012103000</t>
  </si>
  <si>
    <t xml:space="preserve">Poznámka k položce:_x000d_
Položka obsahuje i potřebné vytyčení hranic sousedních pozemků. Zpracování bude odborně způsobilou osobou v oboru zeměměřičství._x000d_
</t>
  </si>
  <si>
    <t>VV</t>
  </si>
  <si>
    <t>5</t>
  </si>
  <si>
    <t>012164000</t>
  </si>
  <si>
    <t>Vytyčení a zaměření inženýrských sítí</t>
  </si>
  <si>
    <t>-1304822697</t>
  </si>
  <si>
    <t>https://podminky.urs.cz/item/CS_URS_2025_02/012164000</t>
  </si>
  <si>
    <t>Poznámka k položce:_x000d_
Součástí je dodržení veškerých požadavků uvedených ve vyjádřeních dotčených sítí (viz dokladová část) a s tím spojených nákladů, případně aktualizace vyjádření, která pozbudou platnost v období mezi předáním staveniště a vytyčení sítí. Položka zahrnuje také případné dozory správců dotčených sítí, a zajištění protokolu o zpětném převzetí dotčených sítí jejich správci.</t>
  </si>
  <si>
    <t>6</t>
  </si>
  <si>
    <t>012203000</t>
  </si>
  <si>
    <t>Zeměměřičské práce před výstavbou</t>
  </si>
  <si>
    <t>2014154229</t>
  </si>
  <si>
    <t>https://podminky.urs.cz/item/CS_URS_2025_02/012203000</t>
  </si>
  <si>
    <t>Poznámka k položce:_x000d_
Zpracování bude odborně způsobilou osobou v oboru zeměměřičství.</t>
  </si>
  <si>
    <t>7</t>
  </si>
  <si>
    <t>012203000r</t>
  </si>
  <si>
    <t xml:space="preserve">Informační  tabule dle podmínek dotačního programu včetně instalace na stavbě</t>
  </si>
  <si>
    <t>-63126233</t>
  </si>
  <si>
    <t>8</t>
  </si>
  <si>
    <t>012303000</t>
  </si>
  <si>
    <t>Zeměměřičské práce při provádění stavby</t>
  </si>
  <si>
    <t>-1396072530</t>
  </si>
  <si>
    <t>https://podminky.urs.cz/item/CS_URS_2025_02/012303000</t>
  </si>
  <si>
    <t>Poznámka k položce:_x000d_
Zaměření skutečného provedení stavby, vyhotovení a předání 2 tištěných paré a 1 el. podobě. V rozsahu odpovídajícím příslušným právním předpisům.</t>
  </si>
  <si>
    <t>9</t>
  </si>
  <si>
    <t>013254000</t>
  </si>
  <si>
    <t>Dokumentace skutečného provedení stavby</t>
  </si>
  <si>
    <t>-1897347481</t>
  </si>
  <si>
    <t>https://podminky.urs.cz/item/CS_URS_2025_02/013254000</t>
  </si>
  <si>
    <t>Poznámka k položce:_x000d_
Položka zahrnuje zpracování a předání dokumentace skutečného provedení stavby vč. fotodokumentace (2 paré + 1 v el. podobě).</t>
  </si>
  <si>
    <t>10</t>
  </si>
  <si>
    <t>013284000</t>
  </si>
  <si>
    <t>Pasportizace objektů po provedení prací.</t>
  </si>
  <si>
    <t>-665772374</t>
  </si>
  <si>
    <t>https://podminky.urs.cz/item/CS_URS_2025_02/013284000</t>
  </si>
  <si>
    <t>Poznámka k položce:_x000d_
Pasportizace všech objektu sousedících se stavbou a komunikací využívaných v rámci stavby a to po ukončení prací.</t>
  </si>
  <si>
    <t>11</t>
  </si>
  <si>
    <t>030001000</t>
  </si>
  <si>
    <t xml:space="preserve">Zřízení staveniště </t>
  </si>
  <si>
    <t>-195643732</t>
  </si>
  <si>
    <t>https://podminky.urs.cz/item/CS_URS_2025_02/030001000</t>
  </si>
  <si>
    <t xml:space="preserve">Poznámka k položce:_x000d_
Příprava, zřízení a odvoz všech potřebných zařízení a vybavení </t>
  </si>
  <si>
    <t>031203000</t>
  </si>
  <si>
    <t>Terénní úpravy pro zařízení staveniště</t>
  </si>
  <si>
    <t>-814097869</t>
  </si>
  <si>
    <t>https://podminky.urs.cz/item/CS_URS_2025_02/031203000</t>
  </si>
  <si>
    <t>13</t>
  </si>
  <si>
    <t>041903000</t>
  </si>
  <si>
    <t>Dozor jiné osoby</t>
  </si>
  <si>
    <t>544443178</t>
  </si>
  <si>
    <t>https://podminky.urs.cz/item/CS_URS_2025_02/041903000</t>
  </si>
  <si>
    <t>Poznámka k položce:_x000d_
Zajištění kompletní činnosti biologického dozoru po celou dobu stavby, včetně konzultací s investorem, pruběžných kontrol a nutných transferů živočichů. Biologický dozor bude veškeré skutečnosti zapisovat do stavebního deníku a po ukončení stavby vypracuje závěrečnou zprávu.</t>
  </si>
  <si>
    <t>14</t>
  </si>
  <si>
    <t>041903000R</t>
  </si>
  <si>
    <t>-941827712</t>
  </si>
  <si>
    <t xml:space="preserve">Poznámka k položce:_x000d_
Dozor stanoví vhodnou zeminu na zajílování a určí rozsah prováděného zajílování. V rámci PD je uvažováno s dovozem jílu pro potřeby stavby. </t>
  </si>
  <si>
    <t>15</t>
  </si>
  <si>
    <t>043002000</t>
  </si>
  <si>
    <t>Zkoušky a ostatní měření</t>
  </si>
  <si>
    <t>2038866091</t>
  </si>
  <si>
    <t>https://podminky.urs.cz/item/CS_URS_2025_02/043002000</t>
  </si>
  <si>
    <t>Poznámka k položce:_x000d_
Veškeré rozbory pro uložení zeminy a sutě. Rozbory hutnící. Termín a místo určí investor. 5x</t>
  </si>
  <si>
    <t>16</t>
  </si>
  <si>
    <t>049103000</t>
  </si>
  <si>
    <t>Náklady vzniklé v souvislosti s realizací stavby - provedení opatření vyplývajících z BOZP, havarijního a povodňového plánu</t>
  </si>
  <si>
    <t>2116726009</t>
  </si>
  <si>
    <t>https://podminky.urs.cz/item/CS_URS_2025_02/049103000</t>
  </si>
  <si>
    <t>17</t>
  </si>
  <si>
    <t>049303000</t>
  </si>
  <si>
    <t>Protokolární předání stavbou dotčených pozemků a komunikací</t>
  </si>
  <si>
    <t>-1379674070</t>
  </si>
  <si>
    <t>https://podminky.urs.cz/item/CS_URS_2025_02/049303000</t>
  </si>
  <si>
    <t xml:space="preserve">Poznámka k položce:_x000d_
Včetně případného lokálního vyspravění používaných komunikací. </t>
  </si>
  <si>
    <t>18</t>
  </si>
  <si>
    <t>070001000</t>
  </si>
  <si>
    <t>Provozní vlivy</t>
  </si>
  <si>
    <t>1682154674</t>
  </si>
  <si>
    <t>https://podminky.urs.cz/item/CS_URS_2025_02/070001000</t>
  </si>
  <si>
    <t>Poznámka k položce:_x000d_
Položka je určená pro zajištění dočasného dopravního značení potřebného pro výstavbu včetně zajištění veškerých povolení souvisejících s výstavbou.</t>
  </si>
  <si>
    <t>19</t>
  </si>
  <si>
    <t>090001000</t>
  </si>
  <si>
    <t>Zřízení a odstranění sjezdu</t>
  </si>
  <si>
    <t>-2122962448</t>
  </si>
  <si>
    <t>https://podminky.urs.cz/item/CS_URS_2025_02/090001000</t>
  </si>
  <si>
    <t>Poznámka k položce:_x000d_
Zřízení a odstranění sjezdu včetně pojezdu techniky podél realizované stavby (stržení ornice, zpevnění podmáčených částí např. panely). Včetně úpravy přístupu na parcele č.p.2025 (betonová suť, nálety).</t>
  </si>
  <si>
    <t>20</t>
  </si>
  <si>
    <t>938908411R</t>
  </si>
  <si>
    <t xml:space="preserve">Čištění vozovek </t>
  </si>
  <si>
    <t>1252027127</t>
  </si>
  <si>
    <t>R002</t>
  </si>
  <si>
    <t>Převedení vody včetně čerpání vody</t>
  </si>
  <si>
    <t>-1870959664</t>
  </si>
  <si>
    <t>Poznámka k položce:_x000d_
Odvodnění staveniště dle technologie zhotovitele. V rámci projektové dokumentace je uvažováno s potrubí od DN 160 do DN 300. V rámci položky je i čerpání pro zajištění suché základové spáry.</t>
  </si>
  <si>
    <t>22</t>
  </si>
  <si>
    <t>R003</t>
  </si>
  <si>
    <t>Ztížený přístup</t>
  </si>
  <si>
    <t>-752113112</t>
  </si>
  <si>
    <t xml:space="preserve">Poznámka k položce:_x000d_
Prostorová omezení:položka obsahuje: náročnost přístupu k pracím (např. nutnost menší mechanizace, zvýšené náklady na dopravu materiálu, ruční práce).
Pohyb v korytě toku: některé práce probíhají přímo v korytě, zahrňte náklady na bezpečnostní opatření (např. zajištění stability břehů, podezdívek a plotů, manipulace s vodou, ochrana před povodněmi)."_x000d_
</t>
  </si>
  <si>
    <t>23</t>
  </si>
  <si>
    <t>R004</t>
  </si>
  <si>
    <t>Použití vhodné mechanizace</t>
  </si>
  <si>
    <t>-409784164</t>
  </si>
  <si>
    <t>Poznámka k položce:_x000d_
Položka obsahuje použití vhodné mechanizace: předpokládá se podmáčené a neúnosné podloží, použití pásových dumperů,lehčí mechanizace, zpevnění přístupové cesty, složitý přesun hmot.</t>
  </si>
  <si>
    <t>SO-01.1 - Kácení</t>
  </si>
  <si>
    <t>HSV - Práce a dodávky HSV</t>
  </si>
  <si>
    <t xml:space="preserve">    1 - Zemní práce</t>
  </si>
  <si>
    <t>HSV</t>
  </si>
  <si>
    <t>Práce a dodávky HSV</t>
  </si>
  <si>
    <t>Zemní práce</t>
  </si>
  <si>
    <t>111251103</t>
  </si>
  <si>
    <t>Odstranění křovin a stromů s odstraněním kořenů strojně průměru kmene do 100 mm v rovině nebo ve svahu sklonu terénu do 1:5, při celkové ploše přes 500 m2</t>
  </si>
  <si>
    <t>m2</t>
  </si>
  <si>
    <t>447135889</t>
  </si>
  <si>
    <t>https://podminky.urs.cz/item/CS_URS_2025_02/111251103</t>
  </si>
  <si>
    <t>"20% plochy Nivy" 21265*0,2</t>
  </si>
  <si>
    <t>Součet</t>
  </si>
  <si>
    <t>112101101</t>
  </si>
  <si>
    <t>Odstranění stromů s odřezáním kmene a s odvětvením listnatých, průměru kmene přes 100 do 300 mm</t>
  </si>
  <si>
    <t>kus</t>
  </si>
  <si>
    <t>190496598</t>
  </si>
  <si>
    <t>https://podminky.urs.cz/item/CS_URS_2025_02/112101101</t>
  </si>
  <si>
    <t>112101102</t>
  </si>
  <si>
    <t>Odstranění stromů s odřezáním kmene a s odvětvením listnatých, průměru kmene přes 300 do 500 mm</t>
  </si>
  <si>
    <t>735216067</t>
  </si>
  <si>
    <t>https://podminky.urs.cz/item/CS_URS_2025_02/112101102</t>
  </si>
  <si>
    <t>112155121</t>
  </si>
  <si>
    <t>Štěpkování s naložením na dopravní prostředek a odvozem do 20 km stromků a větví v zapojeném porostu, průměru kmene přes 300 do 500 mm</t>
  </si>
  <si>
    <t>-994867156</t>
  </si>
  <si>
    <t>https://podminky.urs.cz/item/CS_URS_2025_02/112155121</t>
  </si>
  <si>
    <t>112155311</t>
  </si>
  <si>
    <t>Štěpkování s naložením na dopravní prostředek a odvozem do 20 km keřového porostu středně hustého</t>
  </si>
  <si>
    <t>1961180286</t>
  </si>
  <si>
    <t>https://podminky.urs.cz/item/CS_URS_2025_02/112155311</t>
  </si>
  <si>
    <t>SO-01.2 - Revitalizace toku</t>
  </si>
  <si>
    <t xml:space="preserve">    3 - Svislé a kompletní konstrukce</t>
  </si>
  <si>
    <t xml:space="preserve">    4 - Vodorovné konstrukce</t>
  </si>
  <si>
    <t xml:space="preserve">    9 - Ostatní konstrukce a práce, bourání</t>
  </si>
  <si>
    <t xml:space="preserve">      99 - Přesun hmot a manipulace se sutí</t>
  </si>
  <si>
    <t xml:space="preserve">    998 - Přesun hmot</t>
  </si>
  <si>
    <t>112251101</t>
  </si>
  <si>
    <t>Odstranění pařezů strojně s jejich vykopáním nebo vytrháním průměru přes 100 do 300 mm</t>
  </si>
  <si>
    <t>371598310</t>
  </si>
  <si>
    <t>https://podminky.urs.cz/item/CS_URS_2025_02/112251101</t>
  </si>
  <si>
    <t>112251102</t>
  </si>
  <si>
    <t>Odstranění pařezů strojně s jejich vykopáním nebo vytrháním průměru přes 300 do 500 mm</t>
  </si>
  <si>
    <t>1002240894</t>
  </si>
  <si>
    <t>https://podminky.urs.cz/item/CS_URS_2025_02/112251102</t>
  </si>
  <si>
    <t>114203101</t>
  </si>
  <si>
    <t>Rozebrání dlažeb nebo záhozů s naložením na dopravní prostředek dlažeb z lomového kamene nebo betonových tvárnic na sucho nebo se spárami vyplněnými pískem nebo drnem</t>
  </si>
  <si>
    <t>m3</t>
  </si>
  <si>
    <t>-793345300</t>
  </si>
  <si>
    <t>https://podminky.urs.cz/item/CS_URS_2025_02/114203101</t>
  </si>
  <si>
    <t>822,222*0,03*3" betonová dlažba"</t>
  </si>
  <si>
    <t>114203104</t>
  </si>
  <si>
    <t>Rozebrání dlažeb nebo záhozů s naložením na dopravní prostředek záhozů, rovnanin a soustřeďovacích staveb provedených na sucho</t>
  </si>
  <si>
    <t>-2067813136</t>
  </si>
  <si>
    <t>https://podminky.urs.cz/item/CS_URS_2025_02/114203104</t>
  </si>
  <si>
    <t>670*3*0,2 " Rovnanina na štět"</t>
  </si>
  <si>
    <t>121151124</t>
  </si>
  <si>
    <t>Sejmutí ornice strojně při souvislé ploše přes 500 m2, tl. vrstvy přes 200 do 250 mm</t>
  </si>
  <si>
    <t>515375644</t>
  </si>
  <si>
    <t>https://podminky.urs.cz/item/CS_URS_2025_02/121151124</t>
  </si>
  <si>
    <t>"niva" 15100</t>
  </si>
  <si>
    <t>"tůně" 325</t>
  </si>
  <si>
    <t>123252104</t>
  </si>
  <si>
    <t>Vykopávky zářezů se šikmými stěnami pro podzemní vedení strojně v hornině třídy těžitelnosti I skupiny 3 přes 100 do 500 m3</t>
  </si>
  <si>
    <t>-1076974214</t>
  </si>
  <si>
    <t>https://podminky.urs.cz/item/CS_URS_2025_02/123252104</t>
  </si>
  <si>
    <t>124153102</t>
  </si>
  <si>
    <t>Vykopávky pro koryta vodotečí strojně v hornině třídy těžitelnosti I skupiny 1 a 2 přes 1 000 do 5 000 m3</t>
  </si>
  <si>
    <t>1862647945</t>
  </si>
  <si>
    <t>https://podminky.urs.cz/item/CS_URS_2025_02/124153102</t>
  </si>
  <si>
    <t>"Výkopy modelace niva bez ornice" 2960/2</t>
  </si>
  <si>
    <t>"Výkopy modelace iniciační koryto:" 72/2</t>
  </si>
  <si>
    <t>"Tůně mimo modelaci" 125/2</t>
  </si>
  <si>
    <t>"Přehrážky v toku" 192/2</t>
  </si>
  <si>
    <t>"Dřevní hmota v toku" 140/2</t>
  </si>
  <si>
    <t>124253102</t>
  </si>
  <si>
    <t>Vykopávky pro koryta vodotečí strojně v hornině třídy těžitelnosti I skupiny 3 přes 1 000 do 5 000 m3</t>
  </si>
  <si>
    <t>-1454697301</t>
  </si>
  <si>
    <t>https://podminky.urs.cz/item/CS_URS_2025_02/124253102</t>
  </si>
  <si>
    <t>129951121</t>
  </si>
  <si>
    <t>Bourání konstrukcí v odkopávkách a prokopávkách strojně s přemístěním suti na hromady na vzdálenost do 20 m nebo s naložením na dopravní prostředek z betonu prostého neprokládaného</t>
  </si>
  <si>
    <t>1888401673</t>
  </si>
  <si>
    <t>https://podminky.urs.cz/item/CS_URS_2025_02/129951121</t>
  </si>
  <si>
    <t>Poznámka k položce:_x000d_
Vyústění meliorací do toku.</t>
  </si>
  <si>
    <t>0,15*6</t>
  </si>
  <si>
    <t>132251104</t>
  </si>
  <si>
    <t>Hloubení nezapažených rýh šířky do 800 mm strojně s urovnáním dna do předepsaného profilu a spádu v hornině třídy těžitelnosti I skupiny 3 přes 100 m3</t>
  </si>
  <si>
    <t>-1457758750</t>
  </si>
  <si>
    <t>https://podminky.urs.cz/item/CS_URS_2025_02/132251104</t>
  </si>
  <si>
    <t>"Výkop svodných drénu" 101,85</t>
  </si>
  <si>
    <t>162451106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</si>
  <si>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</si>
  <si>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-2085093758</t>
  </si>
  <si>
    <t>https://podminky.urs.cz/item/CS_URS_2025_02/162451106</t>
  </si>
  <si>
    <t>"Výkopy modelace niva bez ornice" 2960</t>
  </si>
  <si>
    <t>"Výkopy modelace iniciační koryto:" 72</t>
  </si>
  <si>
    <t>"Tůně mimo modelaci" 125</t>
  </si>
  <si>
    <t>"Přehrážky v toku" 192</t>
  </si>
  <si>
    <t>"ornice z mezideponie" 3085</t>
  </si>
  <si>
    <t>"ornice na mezideponii" 3085</t>
  </si>
  <si>
    <t>"Dřevní hmota v toku" 140</t>
  </si>
  <si>
    <t>"zemina na zásyp - externí (Slavětín)"587</t>
  </si>
  <si>
    <t>167151111</t>
  </si>
  <si>
    <t>Nakládání, skládání a překládání neulehlého výkopku nebo sypaniny strojně nakládání, množství přes 100 m3, z hornin třídy těžitelnosti I, skupiny 1 až 3</t>
  </si>
  <si>
    <t>1642686332</t>
  </si>
  <si>
    <t>https://podminky.urs.cz/item/CS_URS_2025_02/167151111</t>
  </si>
  <si>
    <t>"zemina na zásyp - externí (Slavětín)" 587</t>
  </si>
  <si>
    <t>171151103</t>
  </si>
  <si>
    <t>Uložení sypanin do násypů strojně s rozprostřením sypaniny ve vrstvách a s hrubým urovnáním zhutněných z hornin soudržných jakékoliv třídy těžitelnosti</t>
  </si>
  <si>
    <t>254272808</t>
  </si>
  <si>
    <t>https://podminky.urs.cz/item/CS_URS_2025_02/171151103</t>
  </si>
  <si>
    <t>"Zásyp koryta"3936</t>
  </si>
  <si>
    <t>174151101</t>
  </si>
  <si>
    <t>Zásyp sypaninou z jakékoliv horniny strojně s uložením výkopku ve vrstvách se zhutněním jam, šachet, rýh nebo kolem objektů v těchto vykopávkách</t>
  </si>
  <si>
    <t>-1799063856</t>
  </si>
  <si>
    <t>https://podminky.urs.cz/item/CS_URS_2025_02/174151101</t>
  </si>
  <si>
    <t>"Zpětný zásyp svodných drénu" 101,85</t>
  </si>
  <si>
    <t>181351113</t>
  </si>
  <si>
    <t>Rozprostření a urovnání ornice v rovině nebo ve svahu sklonu do 1:5 strojně při souvislé ploše přes 500 m2, tl. vrstvy do 200 mm</t>
  </si>
  <si>
    <t>-2017619236</t>
  </si>
  <si>
    <t>https://podminky.urs.cz/item/CS_URS_2025_02/181351113</t>
  </si>
  <si>
    <t>17387</t>
  </si>
  <si>
    <t>181451121</t>
  </si>
  <si>
    <t>Založení trávníku na půdě předem připravené plochy přes 1000 m2 výsevem včetně utažení lučního v rovině nebo na svahu do 1:5</t>
  </si>
  <si>
    <t>247370293</t>
  </si>
  <si>
    <t>https://podminky.urs.cz/item/CS_URS_2025_02/181451121</t>
  </si>
  <si>
    <t>Poznámka k položce:_x000d_
K zatravnění bude použitá jetelotravní směs, část lokality je vhodné nakombinovat trávo bylinné směsi do vlhka (meandrační pás a plocha tůně mimo hladinu) a trávobylinnou směsí s vysokým podílem květnatých druhů rostlin, ideálně z regionálních zdrojů.</t>
  </si>
  <si>
    <t>M</t>
  </si>
  <si>
    <t>00572474R</t>
  </si>
  <si>
    <t>osivo směs travní krajinná</t>
  </si>
  <si>
    <t>kg</t>
  </si>
  <si>
    <t>1175132934</t>
  </si>
  <si>
    <t xml:space="preserve">Poznámka k položce:_x000d_
Trávobylinná směs  do vlhka a trávobylinná louka kvetoucí. </t>
  </si>
  <si>
    <t>(17387/2)*0,025</t>
  </si>
  <si>
    <t>00572474</t>
  </si>
  <si>
    <t>osivo směs travní krajinná-svahová</t>
  </si>
  <si>
    <t>420822266</t>
  </si>
  <si>
    <t>182251101</t>
  </si>
  <si>
    <t>Svahování trvalých svahů do projektovaných profilů strojně s potřebným přemístěním výkopku při svahování násypů v jakékoliv hornině</t>
  </si>
  <si>
    <t>200166468</t>
  </si>
  <si>
    <t>https://podminky.urs.cz/item/CS_URS_2025_02/182251101</t>
  </si>
  <si>
    <t>"Skluz" 11</t>
  </si>
  <si>
    <t>182151111</t>
  </si>
  <si>
    <t>Svahování trvalých svahů do projektovaných profilů strojně s potřebným přemístěním výkopku při svahování v zářezech v hornině třídy těžitelnosti I, skupiny 1 až 3</t>
  </si>
  <si>
    <t>911042581</t>
  </si>
  <si>
    <t>https://podminky.urs.cz/item/CS_URS_2025_02/182151111</t>
  </si>
  <si>
    <t>Poznámka k položce:_x000d_
Jedná se o úpravu iniciačního koryta do přírodě blízkého stavu viz vzorový řez. Rovněž tvarování břehů a dna tůní.</t>
  </si>
  <si>
    <t>"modelace stávajícího koryta a břehů" 5570</t>
  </si>
  <si>
    <t xml:space="preserve"> "modelace nivy a iniciačního koryta" 21265</t>
  </si>
  <si>
    <t>"modelace tůní" 235</t>
  </si>
  <si>
    <t>184818231</t>
  </si>
  <si>
    <t>Ochrana kmene bedněním před poškozením stavebním provozem zřízení včetně odstranění výšky bednění do 2 m průměru kmene do 300 mm</t>
  </si>
  <si>
    <t>518366193</t>
  </si>
  <si>
    <t>https://podminky.urs.cz/item/CS_URS_2025_02/184818231</t>
  </si>
  <si>
    <t>184818232</t>
  </si>
  <si>
    <t>Ochrana kmene bedněním před poškozením stavebním provozem zřízení včetně odstranění výšky bednění do 2 m průměru kmene přes 300 do 500 mm</t>
  </si>
  <si>
    <t>1261785737</t>
  </si>
  <si>
    <t>https://podminky.urs.cz/item/CS_URS_2025_02/184818232</t>
  </si>
  <si>
    <t>213141112</t>
  </si>
  <si>
    <t>Zřízení vrstvy z geotextilie filtrační, separační, odvodňovací, ochranné, výztužné nebo protierozní v rovině nebo ve sklonu do 1:5, šířky přes 3 do 6 m</t>
  </si>
  <si>
    <t>1239492376</t>
  </si>
  <si>
    <t>https://podminky.urs.cz/item/CS_URS_2025_02/213141112</t>
  </si>
  <si>
    <t>"Skluz" 95,8</t>
  </si>
  <si>
    <t>24</t>
  </si>
  <si>
    <t>919726121.MTM</t>
  </si>
  <si>
    <t>Geotextilie pro ochranu, separaci a filtraci netkaná měrná hm do 200 g/m2 GEOFILTEX 63</t>
  </si>
  <si>
    <t>508128437</t>
  </si>
  <si>
    <t>"20% ztratné" 95,8 * 1,2</t>
  </si>
  <si>
    <t>25</t>
  </si>
  <si>
    <t>R020</t>
  </si>
  <si>
    <t>Využití pařezů v ramci stavby</t>
  </si>
  <si>
    <t>-1640764709</t>
  </si>
  <si>
    <t>Poznámka k položce:_x000d_
Využití pařezů 8 (100-300mm) a 43 (300-500) a 102 kmenů. Položka zahrnuje využití větví, pařezů a kmenů v rámci stavby včetně veškerých přesunů, instalace do koryta a tůní, uložení přebytků do broukoviště.</t>
  </si>
  <si>
    <t>Svislé a kompletní konstrukce</t>
  </si>
  <si>
    <t>26</t>
  </si>
  <si>
    <t>321214511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</si>
  <si>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na sucho jednostranně lícované</t>
  </si>
  <si>
    <t>-1334884390</t>
  </si>
  <si>
    <t>https://podminky.urs.cz/item/CS_URS_2025_02/321214511</t>
  </si>
  <si>
    <t>"zídka na sucho" 30*0,8*0,5</t>
  </si>
  <si>
    <t>"zídka - založení" 30*1,1*0,4</t>
  </si>
  <si>
    <t>27</t>
  </si>
  <si>
    <t>R023</t>
  </si>
  <si>
    <t>Clony ve stávajícím korytě</t>
  </si>
  <si>
    <t>ks</t>
  </si>
  <si>
    <t>658432219</t>
  </si>
  <si>
    <t>Poznámka k položce:_x000d_
Položka obsahuje vykopání rýhy, využití dřevěného materilálu, geotextílie a uhutnění zeminy kolem objektu. Je uvažováno s 32 ks přehrážek. Pro realizaci bude využit dřevěný materiál z lokality, který vznikne kácením. V položce je uvažováno s manipulací a rozřezáním na požadované rozměry viz vzorový řez.</t>
  </si>
  <si>
    <t>Vodorovné konstrukce</t>
  </si>
  <si>
    <t>28</t>
  </si>
  <si>
    <t>451577121</t>
  </si>
  <si>
    <t>Podkladní a výplňová vrstva z kameniva tloušťky do 200 mm z kameniva drceného</t>
  </si>
  <si>
    <t>1311729509</t>
  </si>
  <si>
    <t>https://podminky.urs.cz/item/CS_URS_2025_02/451577121</t>
  </si>
  <si>
    <t>29</t>
  </si>
  <si>
    <t>463212121</t>
  </si>
  <si>
    <t>Rovnanina z lomového kamene upraveného, tříděného jakékoliv tloušťky rovnaniny s vyplněním spár a dutin těženým kamenivem</t>
  </si>
  <si>
    <t>315892629</t>
  </si>
  <si>
    <t>https://podminky.urs.cz/item/CS_URS_2025_02/463212121</t>
  </si>
  <si>
    <t xml:space="preserve">"Skluz" 20*3,4*0,2 </t>
  </si>
  <si>
    <t xml:space="preserve">"Napojení nad" 2*4,4*0,2 </t>
  </si>
  <si>
    <t xml:space="preserve">"Napojení pod" 5*3,8*0,2 </t>
  </si>
  <si>
    <t>30</t>
  </si>
  <si>
    <t>463212R</t>
  </si>
  <si>
    <t>Rovnanina z lomového kamene původního, tříděného jakékoliv tloušťky rovnaniny s vyplněním spár a dutin těženým kamenivem</t>
  </si>
  <si>
    <t>-864886843</t>
  </si>
  <si>
    <t>https://podminky.urs.cz/item/CS_URS_2025_02/463212R</t>
  </si>
  <si>
    <t>Poznámka k položce:_x000d_
Položka obsahuje: Veškeré potřebné přesuny, očištění, uložení</t>
  </si>
  <si>
    <t>"Kamenné struktury pro stabilizaci toku v nivě - využítí původního kamene" 402</t>
  </si>
  <si>
    <t>31</t>
  </si>
  <si>
    <t>463212191R</t>
  </si>
  <si>
    <t>Rovnanina z lomového kamene upraveného, tříděného Příplatek k cenám za vypracování líce</t>
  </si>
  <si>
    <t>807438804</t>
  </si>
  <si>
    <t>https://podminky.urs.cz/item/CS_URS_2025_02/463212191R</t>
  </si>
  <si>
    <t>Poznámka k položce:_x000d_
Modelace drobné kynety v rovnanině pro provedení nižších průtoků.</t>
  </si>
  <si>
    <t>"Skluz" 20*3,4</t>
  </si>
  <si>
    <t>"Napojení nad" 2*4,4</t>
  </si>
  <si>
    <t>"Napojení pod" 5*3,8</t>
  </si>
  <si>
    <t>32</t>
  </si>
  <si>
    <t>464571R</t>
  </si>
  <si>
    <t>Pohoz dna nebo svahů jakékoliv tloušťky z kameniva těženého hrubého, z terénu, frakce do 63 mm</t>
  </si>
  <si>
    <t>195077866</t>
  </si>
  <si>
    <t>https://podminky.urs.cz/item/CS_URS_2025_02/464571R</t>
  </si>
  <si>
    <t xml:space="preserve">"stejnobarevný kačírek 8/16, vytváření struktur v korytě  je uvažováno s 20% iniciačního koryta" 72*0,2</t>
  </si>
  <si>
    <t>33</t>
  </si>
  <si>
    <t>R024</t>
  </si>
  <si>
    <t>-88703605</t>
  </si>
  <si>
    <t>"Stabilizační práh- kámen na štět" 4,6*0,6*0,5</t>
  </si>
  <si>
    <t>"Stabilizační práh - kámen na štěť" 3,5*0,6*0,5</t>
  </si>
  <si>
    <t>34</t>
  </si>
  <si>
    <t>R025</t>
  </si>
  <si>
    <t xml:space="preserve">Modelace v místě vyústění </t>
  </si>
  <si>
    <t>1530867260</t>
  </si>
  <si>
    <t>"modelace v stávajícím korytě v místě vyústění melioračního drénu z pravobřežního svahu, je uvažováno s 5 ks, sklony min. 1:3, viz vzorový řez" 5</t>
  </si>
  <si>
    <t>35</t>
  </si>
  <si>
    <t>R026</t>
  </si>
  <si>
    <t xml:space="preserve">Arboristické posouzení (včetně tahové zkoušky) ponechaných dřevin ve vztahu k ohradě s danky, v případě závažnějšího poškození kořenového systému řešení kácení, včetně zajištění souhlasu dotčených orgánů </t>
  </si>
  <si>
    <t>-311618593</t>
  </si>
  <si>
    <t>Ostatní konstrukce a práce, bourání</t>
  </si>
  <si>
    <t>99</t>
  </si>
  <si>
    <t>Přesun hmot a manipulace se sutí</t>
  </si>
  <si>
    <t>36</t>
  </si>
  <si>
    <t>997006005R</t>
  </si>
  <si>
    <t>Úprava stavebního odpadu drcení s dopravou na vzdálenost do 100 m a naložením do drtícího zařízení ze zdiva cihelného, kamenného a smíšeného</t>
  </si>
  <si>
    <t>m</t>
  </si>
  <si>
    <t>1082035502</t>
  </si>
  <si>
    <t>Poznámka k položce:_x000d_
Drcení svodného drénu před uložením.</t>
  </si>
  <si>
    <t xml:space="preserve">"svodný drén v levobřežní nivě po 10m  "789*0,1</t>
  </si>
  <si>
    <t>"sběrné drény " 106</t>
  </si>
  <si>
    <t>998</t>
  </si>
  <si>
    <t>Přesun hmot</t>
  </si>
  <si>
    <t>37</t>
  </si>
  <si>
    <t>997002511</t>
  </si>
  <si>
    <t>Vodorovné přemístění suti a vybouraných hmot bez naložení, se složením a hrubým urovnáním na vzdálenost do 1 km</t>
  </si>
  <si>
    <t>t</t>
  </si>
  <si>
    <t>986945471</t>
  </si>
  <si>
    <t>https://podminky.urs.cz/item/CS_URS_2025_02/997002511</t>
  </si>
  <si>
    <t>165</t>
  </si>
  <si>
    <t>38</t>
  </si>
  <si>
    <t>997006512</t>
  </si>
  <si>
    <t>Vodorovná doprava suti na skládku s naložením na dopravní prostředek a složením přes 100 m do 1 km</t>
  </si>
  <si>
    <t>-933169802</t>
  </si>
  <si>
    <t>https://podminky.urs.cz/item/CS_URS_2025_02/997006512</t>
  </si>
  <si>
    <t>39</t>
  </si>
  <si>
    <t>997013601</t>
  </si>
  <si>
    <t>Poplatek za uložení stavebního odpadu na skládce (skládkovné) z prostého betonu zatříděného do Katalogu odpadů pod kódem 17 01 01</t>
  </si>
  <si>
    <t>167120866</t>
  </si>
  <si>
    <t>https://podminky.urs.cz/item/CS_URS_2025_02/997013601</t>
  </si>
  <si>
    <t>40</t>
  </si>
  <si>
    <t>997321519</t>
  </si>
  <si>
    <t>Vodorovná doprava suti a vybouraných hmot bez naložení, s vyložením a hrubým urovnáním po suchu, na vzdálenost Příplatek k cenám za každý další započatý 1 km přes 1 km</t>
  </si>
  <si>
    <t>1782756965</t>
  </si>
  <si>
    <t>https://podminky.urs.cz/item/CS_URS_2025_02/997321519</t>
  </si>
  <si>
    <t>" Příplatek 22km"</t>
  </si>
  <si>
    <t>165*22</t>
  </si>
  <si>
    <t>41</t>
  </si>
  <si>
    <t>998332011</t>
  </si>
  <si>
    <t>Přesun hmot pro úpravy vodních toků a kanály, hráze rybníků apod. dopravní vzdálenost do 500 m</t>
  </si>
  <si>
    <t>1233121656</t>
  </si>
  <si>
    <t>https://podminky.urs.cz/item/CS_URS_2025_02/998332011</t>
  </si>
  <si>
    <t>SO-02 - Vegetační úpravy</t>
  </si>
  <si>
    <t>183101113</t>
  </si>
  <si>
    <t>Hloubení jamek pro vysazování rostlin v zemině skupiny 1 až 4 bez výměny půdy v rovině nebo na svahu do 1:5, objemu přes 0,02 do 0,05 m3</t>
  </si>
  <si>
    <t>215435066</t>
  </si>
  <si>
    <t>https://podminky.urs.cz/item/CS_URS_2025_02/183101113</t>
  </si>
  <si>
    <t>"stromy" 33</t>
  </si>
  <si>
    <t>183111114</t>
  </si>
  <si>
    <t>Hloubení jamek pro vysazování rostlin v zemině skupiny 1 až 4 bez výměny půdy v rovině nebo na svahu do 1:5, objemu přes 0,01 do 0,02 m3</t>
  </si>
  <si>
    <t>1406718225</t>
  </si>
  <si>
    <t>https://podminky.urs.cz/item/CS_URS_2025_02/183111114</t>
  </si>
  <si>
    <t>" keře" 30</t>
  </si>
  <si>
    <t>184102113</t>
  </si>
  <si>
    <t>Výsadba dřeviny s balem do předem vyhloubené jamky se zalitím v rovině nebo na svahu do 1:5, při průměru balu přes 300 do 400 mm</t>
  </si>
  <si>
    <t>2097244100</t>
  </si>
  <si>
    <t>https://podminky.urs.cz/item/CS_URS_2025_02/184102113</t>
  </si>
  <si>
    <t>184102121</t>
  </si>
  <si>
    <t>Výsadba dřeviny s balem do předem vyhloubené jamky se zalitím na svahu přes 1:5 do 1:2, při průměru balu přes 100 do 200 mm</t>
  </si>
  <si>
    <t>-604935480</t>
  </si>
  <si>
    <t>https://podminky.urs.cz/item/CS_URS_2025_02/184102121</t>
  </si>
  <si>
    <t>184807911R</t>
  </si>
  <si>
    <t>Ochrana stromů</t>
  </si>
  <si>
    <t>-1117376793</t>
  </si>
  <si>
    <t>Poznámka k položce:_x000d_
K sazenicím budou osazeny tři kůly zatlučené min. 0,5 m do země, délka kůlu bude 2,0 m (průměr 8 cm), s dřevěnými příčkami (půlené) na zpevnění. Sazenice bude ke kůlu upevněna třemi sadařskými úvazky, tak aby zaujímala vycentrovanou polohu.Všechny dřeviny budou opatřeny ochranným nátěrem proti korní spále (např. arboflex).</t>
  </si>
  <si>
    <t>184911431</t>
  </si>
  <si>
    <t>Mulčování vysazených rostlin mulčovací kůrou, tl. přes 100 do 150 mm v rovině nebo na svahu do 1:5</t>
  </si>
  <si>
    <t>574089094</t>
  </si>
  <si>
    <t>https://podminky.urs.cz/item/CS_URS_2025_02/184911431</t>
  </si>
  <si>
    <t>33*1,5</t>
  </si>
  <si>
    <t>30*0,7</t>
  </si>
  <si>
    <t>10391100</t>
  </si>
  <si>
    <t>kůra mulčovací VL</t>
  </si>
  <si>
    <t>-2115307170</t>
  </si>
  <si>
    <t>33*1,5*0,15</t>
  </si>
  <si>
    <t>30*0,7*0,15</t>
  </si>
  <si>
    <t>185804311</t>
  </si>
  <si>
    <t>Zalití rostlin vodou plochy záhonů jednotlivě do 20 m2</t>
  </si>
  <si>
    <t>-1818104147</t>
  </si>
  <si>
    <t>https://podminky.urs.cz/item/CS_URS_2025_02/185804311</t>
  </si>
  <si>
    <t>63*0,15</t>
  </si>
  <si>
    <t>Javor klen (Acer pseudoplatanus)</t>
  </si>
  <si>
    <t>-892239188</t>
  </si>
  <si>
    <t>Poznámka k položce:_x000d_
OK 8/10.</t>
  </si>
  <si>
    <t>Jilm vaz (Ulmus laevis)</t>
  </si>
  <si>
    <t>182595192</t>
  </si>
  <si>
    <t>Jasan ztepilý (Fraxinus excelsior)</t>
  </si>
  <si>
    <t>-1837679756</t>
  </si>
  <si>
    <t>1*6 'Přepočtené koeficientem množství</t>
  </si>
  <si>
    <t>R005</t>
  </si>
  <si>
    <t>Krajová odruda Jabloně - košíkové</t>
  </si>
  <si>
    <t>-1459867428</t>
  </si>
  <si>
    <t>R006</t>
  </si>
  <si>
    <t>Kalina obecná (Viburnum lantana)</t>
  </si>
  <si>
    <t>-742542875</t>
  </si>
  <si>
    <t>Poznámka k položce:_x000d_
40-60 cm.</t>
  </si>
  <si>
    <t>R007</t>
  </si>
  <si>
    <t>Ptačí zob obecný (Ligustrum vulgare)</t>
  </si>
  <si>
    <t>502834439</t>
  </si>
  <si>
    <t>R008</t>
  </si>
  <si>
    <t>Brslen evropský (Eonymus europaeus)</t>
  </si>
  <si>
    <t>1510673213</t>
  </si>
  <si>
    <t>R009</t>
  </si>
  <si>
    <t>Vrba bílá ( Salix alba)</t>
  </si>
  <si>
    <t>31394240</t>
  </si>
  <si>
    <t>R012</t>
  </si>
  <si>
    <t>Bříza bílá (Betula pendula)</t>
  </si>
  <si>
    <t>-765088106</t>
  </si>
  <si>
    <t>R014</t>
  </si>
  <si>
    <t>Habr obecný ( Carpinus betelus)</t>
  </si>
  <si>
    <t>459655116</t>
  </si>
  <si>
    <t>R017</t>
  </si>
  <si>
    <t>Ochrana proti škodám způsobených zvěří nátěrem nebo chemickým postřikem, včetně dodávky prostředku proti okusu</t>
  </si>
  <si>
    <t>-1400429769</t>
  </si>
  <si>
    <t>Poznámka k položce:_x000d_
U keřů bude osazen vytyčovací kolík, sazenice budou opatřeny mechanickou chráničkou (průměr 1 m, výška 1 m) s menším průměrem ok a budou rovněž opatřeny ochranným nátěrem proti okusu. Součástí položky je mechanická chránička.</t>
  </si>
  <si>
    <t>R018</t>
  </si>
  <si>
    <t>Mechanická ochrana proti okusu a vytloukání, provedení z chráničky z pletiva ze svařovaného pozinku o min. výšce 1,0 m a max. po nasazení korunky (tubus o pr. min. 30 cm) - dodávka materiálu vč.instalace chráničky (kompletní položka)</t>
  </si>
  <si>
    <t>1120173504</t>
  </si>
  <si>
    <t>Poznámka k položce:_x000d_
Součástí položky je také potřebný materiál na úvazky (např arboristická páska nebo juta). Strom bude opatřen nátěrem proti korní spále (např. typu arboflex).</t>
  </si>
  <si>
    <t>998231311R</t>
  </si>
  <si>
    <t>Přesun hmot pro sadovnické a krajinářské úpravy strojně dopravní vzdálenost do 5000 m</t>
  </si>
  <si>
    <t>kpl</t>
  </si>
  <si>
    <t>-2748842</t>
  </si>
  <si>
    <t>https://podminky.urs.cz/item/CS_URS_2025_02/998231311R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</si>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</sst>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left" vertical="center"/>
    </xf>
    <xf numFmtId="4" fontId="4" fillId="2" borderId="8" xfId="0" applyNumberFormat="1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3" borderId="7" xfId="0" applyFont="1" applyFill="1" applyBorder="1" applyAlignment="1" applyProtection="1">
      <alignment horizontal="center" vertical="center"/>
    </xf>
    <xf numFmtId="0" fontId="20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20" fillId="3" borderId="8" xfId="0" applyFont="1" applyFill="1" applyBorder="1" applyAlignment="1" applyProtection="1">
      <alignment horizontal="center" vertical="center"/>
    </xf>
    <xf numFmtId="0" fontId="20" fillId="3" borderId="8" xfId="0" applyFont="1" applyFill="1" applyBorder="1" applyAlignment="1" applyProtection="1">
      <alignment horizontal="right" vertical="center"/>
    </xf>
    <xf numFmtId="0" fontId="20" fillId="3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20" fillId="3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3" borderId="17" xfId="0" applyFont="1" applyFill="1" applyBorder="1" applyAlignment="1" applyProtection="1">
      <alignment horizontal="center" vertical="center" wrapText="1"/>
    </xf>
    <xf numFmtId="0" fontId="20" fillId="3" borderId="18" xfId="0" applyFont="1" applyFill="1" applyBorder="1" applyAlignment="1" applyProtection="1">
      <alignment horizontal="center" vertical="center" wrapText="1"/>
    </xf>
    <xf numFmtId="0" fontId="20" fillId="3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0" borderId="23" xfId="0" applyNumberFormat="1" applyFont="1" applyBorder="1" applyAlignment="1" applyProtection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6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9" fillId="0" borderId="4" xfId="0" applyFont="1" applyBorder="1" applyAlignment="1" applyProtection="1"/>
    <xf numFmtId="0" fontId="9" fillId="0" borderId="0" xfId="0" applyFont="1" applyAlignment="1" applyProtection="1"/>
    <xf numFmtId="0" fontId="9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9" fillId="0" borderId="4" xfId="0" applyFont="1" applyBorder="1" applyAlignment="1"/>
    <xf numFmtId="0" fontId="9" fillId="0" borderId="15" xfId="0" applyFont="1" applyBorder="1" applyAlignment="1" applyProtection="1"/>
    <xf numFmtId="0" fontId="9" fillId="0" borderId="0" xfId="0" applyFont="1" applyBorder="1" applyAlignment="1" applyProtection="1"/>
    <xf numFmtId="166" fontId="9" fillId="0" borderId="0" xfId="0" applyNumberFormat="1" applyFont="1" applyBorder="1" applyAlignment="1" applyProtection="1"/>
    <xf numFmtId="166" fontId="9" fillId="0" borderId="16" xfId="0" applyNumberFormat="1" applyFont="1" applyBorder="1" applyAlignment="1" applyProtection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0" borderId="15" xfId="0" applyFont="1" applyBorder="1" applyAlignment="1" applyProtection="1">
      <alignment horizontal="left" vertical="center"/>
    </xf>
    <xf numFmtId="0" fontId="36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011303000" TargetMode="External" /><Relationship Id="rId2" Type="http://schemas.openxmlformats.org/officeDocument/2006/relationships/hyperlink" Target="https://podminky.urs.cz/item/CS_URS_2025_02/011503000" TargetMode="External" /><Relationship Id="rId3" Type="http://schemas.openxmlformats.org/officeDocument/2006/relationships/hyperlink" Target="https://podminky.urs.cz/item/CS_URS_2025_02/012103000" TargetMode="External" /><Relationship Id="rId4" Type="http://schemas.openxmlformats.org/officeDocument/2006/relationships/hyperlink" Target="https://podminky.urs.cz/item/CS_URS_2025_02/012164000" TargetMode="External" /><Relationship Id="rId5" Type="http://schemas.openxmlformats.org/officeDocument/2006/relationships/hyperlink" Target="https://podminky.urs.cz/item/CS_URS_2025_02/012203000" TargetMode="External" /><Relationship Id="rId6" Type="http://schemas.openxmlformats.org/officeDocument/2006/relationships/hyperlink" Target="https://podminky.urs.cz/item/CS_URS_2025_02/012303000" TargetMode="External" /><Relationship Id="rId7" Type="http://schemas.openxmlformats.org/officeDocument/2006/relationships/hyperlink" Target="https://podminky.urs.cz/item/CS_URS_2025_02/013254000" TargetMode="External" /><Relationship Id="rId8" Type="http://schemas.openxmlformats.org/officeDocument/2006/relationships/hyperlink" Target="https://podminky.urs.cz/item/CS_URS_2025_02/013284000" TargetMode="External" /><Relationship Id="rId9" Type="http://schemas.openxmlformats.org/officeDocument/2006/relationships/hyperlink" Target="https://podminky.urs.cz/item/CS_URS_2025_02/030001000" TargetMode="External" /><Relationship Id="rId10" Type="http://schemas.openxmlformats.org/officeDocument/2006/relationships/hyperlink" Target="https://podminky.urs.cz/item/CS_URS_2025_02/031203000" TargetMode="External" /><Relationship Id="rId11" Type="http://schemas.openxmlformats.org/officeDocument/2006/relationships/hyperlink" Target="https://podminky.urs.cz/item/CS_URS_2025_02/041903000" TargetMode="External" /><Relationship Id="rId12" Type="http://schemas.openxmlformats.org/officeDocument/2006/relationships/hyperlink" Target="https://podminky.urs.cz/item/CS_URS_2025_02/043002000" TargetMode="External" /><Relationship Id="rId13" Type="http://schemas.openxmlformats.org/officeDocument/2006/relationships/hyperlink" Target="https://podminky.urs.cz/item/CS_URS_2025_02/049103000" TargetMode="External" /><Relationship Id="rId14" Type="http://schemas.openxmlformats.org/officeDocument/2006/relationships/hyperlink" Target="https://podminky.urs.cz/item/CS_URS_2025_02/049303000" TargetMode="External" /><Relationship Id="rId15" Type="http://schemas.openxmlformats.org/officeDocument/2006/relationships/hyperlink" Target="https://podminky.urs.cz/item/CS_URS_2025_02/070001000" TargetMode="External" /><Relationship Id="rId16" Type="http://schemas.openxmlformats.org/officeDocument/2006/relationships/hyperlink" Target="https://podminky.urs.cz/item/CS_URS_2025_02/090001000" TargetMode="External" /><Relationship Id="rId1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1251103" TargetMode="External" /><Relationship Id="rId2" Type="http://schemas.openxmlformats.org/officeDocument/2006/relationships/hyperlink" Target="https://podminky.urs.cz/item/CS_URS_2025_02/112101101" TargetMode="External" /><Relationship Id="rId3" Type="http://schemas.openxmlformats.org/officeDocument/2006/relationships/hyperlink" Target="https://podminky.urs.cz/item/CS_URS_2025_02/112101102" TargetMode="External" /><Relationship Id="rId4" Type="http://schemas.openxmlformats.org/officeDocument/2006/relationships/hyperlink" Target="https://podminky.urs.cz/item/CS_URS_2025_02/112155121" TargetMode="External" /><Relationship Id="rId5" Type="http://schemas.openxmlformats.org/officeDocument/2006/relationships/hyperlink" Target="https://podminky.urs.cz/item/CS_URS_2025_02/112155311" TargetMode="External" /><Relationship Id="rId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2251101" TargetMode="External" /><Relationship Id="rId2" Type="http://schemas.openxmlformats.org/officeDocument/2006/relationships/hyperlink" Target="https://podminky.urs.cz/item/CS_URS_2025_02/112251102" TargetMode="External" /><Relationship Id="rId3" Type="http://schemas.openxmlformats.org/officeDocument/2006/relationships/hyperlink" Target="https://podminky.urs.cz/item/CS_URS_2025_02/114203101" TargetMode="External" /><Relationship Id="rId4" Type="http://schemas.openxmlformats.org/officeDocument/2006/relationships/hyperlink" Target="https://podminky.urs.cz/item/CS_URS_2025_02/114203104" TargetMode="External" /><Relationship Id="rId5" Type="http://schemas.openxmlformats.org/officeDocument/2006/relationships/hyperlink" Target="https://podminky.urs.cz/item/CS_URS_2025_02/121151124" TargetMode="External" /><Relationship Id="rId6" Type="http://schemas.openxmlformats.org/officeDocument/2006/relationships/hyperlink" Target="https://podminky.urs.cz/item/CS_URS_2025_02/123252104" TargetMode="External" /><Relationship Id="rId7" Type="http://schemas.openxmlformats.org/officeDocument/2006/relationships/hyperlink" Target="https://podminky.urs.cz/item/CS_URS_2025_02/124153102" TargetMode="External" /><Relationship Id="rId8" Type="http://schemas.openxmlformats.org/officeDocument/2006/relationships/hyperlink" Target="https://podminky.urs.cz/item/CS_URS_2025_02/124253102" TargetMode="External" /><Relationship Id="rId9" Type="http://schemas.openxmlformats.org/officeDocument/2006/relationships/hyperlink" Target="https://podminky.urs.cz/item/CS_URS_2025_02/129951121" TargetMode="External" /><Relationship Id="rId10" Type="http://schemas.openxmlformats.org/officeDocument/2006/relationships/hyperlink" Target="https://podminky.urs.cz/item/CS_URS_2025_02/132251104" TargetMode="External" /><Relationship Id="rId11" Type="http://schemas.openxmlformats.org/officeDocument/2006/relationships/hyperlink" Target="https://podminky.urs.cz/item/CS_URS_2025_02/162451106" TargetMode="External" /><Relationship Id="rId12" Type="http://schemas.openxmlformats.org/officeDocument/2006/relationships/hyperlink" Target="https://podminky.urs.cz/item/CS_URS_2025_02/167151111" TargetMode="External" /><Relationship Id="rId13" Type="http://schemas.openxmlformats.org/officeDocument/2006/relationships/hyperlink" Target="https://podminky.urs.cz/item/CS_URS_2025_02/171151103" TargetMode="External" /><Relationship Id="rId14" Type="http://schemas.openxmlformats.org/officeDocument/2006/relationships/hyperlink" Target="https://podminky.urs.cz/item/CS_URS_2025_02/174151101" TargetMode="External" /><Relationship Id="rId15" Type="http://schemas.openxmlformats.org/officeDocument/2006/relationships/hyperlink" Target="https://podminky.urs.cz/item/CS_URS_2025_02/181351113" TargetMode="External" /><Relationship Id="rId16" Type="http://schemas.openxmlformats.org/officeDocument/2006/relationships/hyperlink" Target="https://podminky.urs.cz/item/CS_URS_2025_02/181451121" TargetMode="External" /><Relationship Id="rId17" Type="http://schemas.openxmlformats.org/officeDocument/2006/relationships/hyperlink" Target="https://podminky.urs.cz/item/CS_URS_2025_02/182251101" TargetMode="External" /><Relationship Id="rId18" Type="http://schemas.openxmlformats.org/officeDocument/2006/relationships/hyperlink" Target="https://podminky.urs.cz/item/CS_URS_2025_02/182151111" TargetMode="External" /><Relationship Id="rId19" Type="http://schemas.openxmlformats.org/officeDocument/2006/relationships/hyperlink" Target="https://podminky.urs.cz/item/CS_URS_2025_02/184818231" TargetMode="External" /><Relationship Id="rId20" Type="http://schemas.openxmlformats.org/officeDocument/2006/relationships/hyperlink" Target="https://podminky.urs.cz/item/CS_URS_2025_02/184818232" TargetMode="External" /><Relationship Id="rId21" Type="http://schemas.openxmlformats.org/officeDocument/2006/relationships/hyperlink" Target="https://podminky.urs.cz/item/CS_URS_2025_02/213141112" TargetMode="External" /><Relationship Id="rId22" Type="http://schemas.openxmlformats.org/officeDocument/2006/relationships/hyperlink" Target="https://podminky.urs.cz/item/CS_URS_2025_02/321214511" TargetMode="External" /><Relationship Id="rId23" Type="http://schemas.openxmlformats.org/officeDocument/2006/relationships/hyperlink" Target="https://podminky.urs.cz/item/CS_URS_2025_02/451577121" TargetMode="External" /><Relationship Id="rId24" Type="http://schemas.openxmlformats.org/officeDocument/2006/relationships/hyperlink" Target="https://podminky.urs.cz/item/CS_URS_2025_02/463212121" TargetMode="External" /><Relationship Id="rId25" Type="http://schemas.openxmlformats.org/officeDocument/2006/relationships/hyperlink" Target="https://podminky.urs.cz/item/CS_URS_2025_02/463212R" TargetMode="External" /><Relationship Id="rId26" Type="http://schemas.openxmlformats.org/officeDocument/2006/relationships/hyperlink" Target="https://podminky.urs.cz/item/CS_URS_2025_02/463212191R" TargetMode="External" /><Relationship Id="rId27" Type="http://schemas.openxmlformats.org/officeDocument/2006/relationships/hyperlink" Target="https://podminky.urs.cz/item/CS_URS_2025_02/464571R" TargetMode="External" /><Relationship Id="rId28" Type="http://schemas.openxmlformats.org/officeDocument/2006/relationships/hyperlink" Target="https://podminky.urs.cz/item/CS_URS_2025_02/997002511" TargetMode="External" /><Relationship Id="rId29" Type="http://schemas.openxmlformats.org/officeDocument/2006/relationships/hyperlink" Target="https://podminky.urs.cz/item/CS_URS_2025_02/997006512" TargetMode="External" /><Relationship Id="rId30" Type="http://schemas.openxmlformats.org/officeDocument/2006/relationships/hyperlink" Target="https://podminky.urs.cz/item/CS_URS_2025_02/997013601" TargetMode="External" /><Relationship Id="rId31" Type="http://schemas.openxmlformats.org/officeDocument/2006/relationships/hyperlink" Target="https://podminky.urs.cz/item/CS_URS_2025_02/997321519" TargetMode="External" /><Relationship Id="rId32" Type="http://schemas.openxmlformats.org/officeDocument/2006/relationships/hyperlink" Target="https://podminky.urs.cz/item/CS_URS_2025_02/998332011" TargetMode="External" /><Relationship Id="rId3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83101113" TargetMode="External" /><Relationship Id="rId2" Type="http://schemas.openxmlformats.org/officeDocument/2006/relationships/hyperlink" Target="https://podminky.urs.cz/item/CS_URS_2025_02/183111114" TargetMode="External" /><Relationship Id="rId3" Type="http://schemas.openxmlformats.org/officeDocument/2006/relationships/hyperlink" Target="https://podminky.urs.cz/item/CS_URS_2025_02/184102113" TargetMode="External" /><Relationship Id="rId4" Type="http://schemas.openxmlformats.org/officeDocument/2006/relationships/hyperlink" Target="https://podminky.urs.cz/item/CS_URS_2025_02/184102121" TargetMode="External" /><Relationship Id="rId5" Type="http://schemas.openxmlformats.org/officeDocument/2006/relationships/hyperlink" Target="https://podminky.urs.cz/item/CS_URS_2025_02/184911431" TargetMode="External" /><Relationship Id="rId6" Type="http://schemas.openxmlformats.org/officeDocument/2006/relationships/hyperlink" Target="https://podminky.urs.cz/item/CS_URS_2025_02/185804311" TargetMode="External" /><Relationship Id="rId7" Type="http://schemas.openxmlformats.org/officeDocument/2006/relationships/hyperlink" Target="https://podminky.urs.cz/item/CS_URS_2025_02/998231311R" TargetMode="External" /><Relationship Id="rId8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S4" s="19" t="s">
        <v>11</v>
      </c>
    </row>
    <row r="5" s="1" customFormat="1" ht="12" customHeight="1">
      <c r="B5" s="23"/>
      <c r="C5" s="24"/>
      <c r="D5" s="27" t="s">
        <v>12</v>
      </c>
      <c r="E5" s="24"/>
      <c r="F5" s="24"/>
      <c r="G5" s="24"/>
      <c r="H5" s="24"/>
      <c r="I5" s="24"/>
      <c r="J5" s="24"/>
      <c r="K5" s="28" t="s">
        <v>13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S5" s="19" t="s">
        <v>6</v>
      </c>
    </row>
    <row r="6" s="1" customFormat="1" ht="36.96" customHeight="1">
      <c r="B6" s="23"/>
      <c r="C6" s="24"/>
      <c r="D6" s="29" t="s">
        <v>14</v>
      </c>
      <c r="E6" s="24"/>
      <c r="F6" s="24"/>
      <c r="G6" s="24"/>
      <c r="H6" s="24"/>
      <c r="I6" s="24"/>
      <c r="J6" s="24"/>
      <c r="K6" s="30" t="s">
        <v>15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S6" s="19" t="s">
        <v>6</v>
      </c>
    </row>
    <row r="7" s="1" customFormat="1" ht="12" customHeight="1">
      <c r="B7" s="23"/>
      <c r="C7" s="24"/>
      <c r="D7" s="31" t="s">
        <v>16</v>
      </c>
      <c r="E7" s="24"/>
      <c r="F7" s="24"/>
      <c r="G7" s="24"/>
      <c r="H7" s="24"/>
      <c r="I7" s="24"/>
      <c r="J7" s="24"/>
      <c r="K7" s="28" t="s">
        <v>17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18</v>
      </c>
      <c r="AL7" s="24"/>
      <c r="AM7" s="24"/>
      <c r="AN7" s="28" t="s">
        <v>17</v>
      </c>
      <c r="AO7" s="24"/>
      <c r="AP7" s="24"/>
      <c r="AQ7" s="24"/>
      <c r="AR7" s="22"/>
      <c r="BS7" s="19" t="s">
        <v>6</v>
      </c>
    </row>
    <row r="8" s="1" customFormat="1" ht="12" customHeight="1">
      <c r="B8" s="23"/>
      <c r="C8" s="24"/>
      <c r="D8" s="31" t="s">
        <v>19</v>
      </c>
      <c r="E8" s="24"/>
      <c r="F8" s="24"/>
      <c r="G8" s="24"/>
      <c r="H8" s="24"/>
      <c r="I8" s="24"/>
      <c r="J8" s="24"/>
      <c r="K8" s="28" t="s">
        <v>20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21</v>
      </c>
      <c r="AL8" s="24"/>
      <c r="AM8" s="24"/>
      <c r="AN8" s="28" t="s">
        <v>22</v>
      </c>
      <c r="AO8" s="24"/>
      <c r="AP8" s="24"/>
      <c r="AQ8" s="24"/>
      <c r="AR8" s="22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S9" s="19" t="s">
        <v>6</v>
      </c>
    </row>
    <row r="10" s="1" customFormat="1" ht="12" customHeight="1">
      <c r="B10" s="23"/>
      <c r="C10" s="24"/>
      <c r="D10" s="31" t="s">
        <v>23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24</v>
      </c>
      <c r="AL10" s="24"/>
      <c r="AM10" s="24"/>
      <c r="AN10" s="28" t="s">
        <v>17</v>
      </c>
      <c r="AO10" s="24"/>
      <c r="AP10" s="24"/>
      <c r="AQ10" s="24"/>
      <c r="AR10" s="22"/>
      <c r="BS10" s="19" t="s">
        <v>6</v>
      </c>
    </row>
    <row r="11" s="1" customFormat="1" ht="18.48" customHeight="1">
      <c r="B11" s="23"/>
      <c r="C11" s="24"/>
      <c r="D11" s="24"/>
      <c r="E11" s="28" t="s">
        <v>25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26</v>
      </c>
      <c r="AL11" s="24"/>
      <c r="AM11" s="24"/>
      <c r="AN11" s="28" t="s">
        <v>17</v>
      </c>
      <c r="AO11" s="24"/>
      <c r="AP11" s="24"/>
      <c r="AQ11" s="24"/>
      <c r="AR11" s="22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S12" s="19" t="s">
        <v>6</v>
      </c>
    </row>
    <row r="13" s="1" customFormat="1" ht="12" customHeight="1">
      <c r="B13" s="23"/>
      <c r="C13" s="24"/>
      <c r="D13" s="31" t="s">
        <v>27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24</v>
      </c>
      <c r="AL13" s="24"/>
      <c r="AM13" s="24"/>
      <c r="AN13" s="28" t="s">
        <v>17</v>
      </c>
      <c r="AO13" s="24"/>
      <c r="AP13" s="24"/>
      <c r="AQ13" s="24"/>
      <c r="AR13" s="22"/>
      <c r="BS13" s="19" t="s">
        <v>6</v>
      </c>
    </row>
    <row r="14">
      <c r="B14" s="23"/>
      <c r="C14" s="24"/>
      <c r="D14" s="24"/>
      <c r="E14" s="28" t="s">
        <v>20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31" t="s">
        <v>26</v>
      </c>
      <c r="AL14" s="24"/>
      <c r="AM14" s="24"/>
      <c r="AN14" s="28" t="s">
        <v>17</v>
      </c>
      <c r="AO14" s="24"/>
      <c r="AP14" s="24"/>
      <c r="AQ14" s="24"/>
      <c r="AR14" s="22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S15" s="19" t="s">
        <v>4</v>
      </c>
    </row>
    <row r="16" s="1" customFormat="1" ht="12" customHeight="1">
      <c r="B16" s="23"/>
      <c r="C16" s="24"/>
      <c r="D16" s="31" t="s">
        <v>28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24</v>
      </c>
      <c r="AL16" s="24"/>
      <c r="AM16" s="24"/>
      <c r="AN16" s="28" t="s">
        <v>17</v>
      </c>
      <c r="AO16" s="24"/>
      <c r="AP16" s="24"/>
      <c r="AQ16" s="24"/>
      <c r="AR16" s="22"/>
      <c r="BS16" s="19" t="s">
        <v>4</v>
      </c>
    </row>
    <row r="17" s="1" customFormat="1" ht="18.48" customHeight="1">
      <c r="B17" s="23"/>
      <c r="C17" s="24"/>
      <c r="D17" s="24"/>
      <c r="E17" s="28" t="s">
        <v>29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26</v>
      </c>
      <c r="AL17" s="24"/>
      <c r="AM17" s="24"/>
      <c r="AN17" s="28" t="s">
        <v>17</v>
      </c>
      <c r="AO17" s="24"/>
      <c r="AP17" s="24"/>
      <c r="AQ17" s="24"/>
      <c r="AR17" s="22"/>
      <c r="BS17" s="19" t="s">
        <v>30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S18" s="19" t="s">
        <v>6</v>
      </c>
    </row>
    <row r="19" s="1" customFormat="1" ht="12" customHeight="1">
      <c r="B19" s="23"/>
      <c r="C19" s="24"/>
      <c r="D19" s="31" t="s">
        <v>31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24</v>
      </c>
      <c r="AL19" s="24"/>
      <c r="AM19" s="24"/>
      <c r="AN19" s="28" t="s">
        <v>17</v>
      </c>
      <c r="AO19" s="24"/>
      <c r="AP19" s="24"/>
      <c r="AQ19" s="24"/>
      <c r="AR19" s="22"/>
      <c r="BS19" s="19" t="s">
        <v>6</v>
      </c>
    </row>
    <row r="20" s="1" customFormat="1" ht="18.48" customHeight="1">
      <c r="B20" s="23"/>
      <c r="C20" s="24"/>
      <c r="D20" s="24"/>
      <c r="E20" s="28" t="s">
        <v>20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26</v>
      </c>
      <c r="AL20" s="24"/>
      <c r="AM20" s="24"/>
      <c r="AN20" s="28" t="s">
        <v>17</v>
      </c>
      <c r="AO20" s="24"/>
      <c r="AP20" s="24"/>
      <c r="AQ20" s="24"/>
      <c r="AR20" s="22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</row>
    <row r="22" s="1" customFormat="1" ht="12" customHeight="1">
      <c r="B22" s="23"/>
      <c r="C22" s="24"/>
      <c r="D22" s="31" t="s">
        <v>32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</row>
    <row r="23" s="1" customFormat="1" ht="47.25" customHeight="1">
      <c r="B23" s="23"/>
      <c r="C23" s="24"/>
      <c r="D23" s="24"/>
      <c r="E23" s="32" t="s">
        <v>33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24"/>
      <c r="AP23" s="24"/>
      <c r="AQ23" s="24"/>
      <c r="AR23" s="22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</row>
    <row r="25" s="1" customFormat="1" ht="6.96" customHeight="1">
      <c r="B25" s="23"/>
      <c r="C25" s="24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4"/>
      <c r="AQ25" s="24"/>
      <c r="AR25" s="22"/>
    </row>
    <row r="26" s="2" customFormat="1" ht="25.92" customHeight="1">
      <c r="A26" s="34"/>
      <c r="B26" s="35"/>
      <c r="C26" s="36"/>
      <c r="D26" s="37" t="s">
        <v>34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12619074.449999999</v>
      </c>
      <c r="AL26" s="38"/>
      <c r="AM26" s="38"/>
      <c r="AN26" s="38"/>
      <c r="AO26" s="38"/>
      <c r="AP26" s="36"/>
      <c r="AQ26" s="36"/>
      <c r="AR26" s="40"/>
      <c r="BE26" s="34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34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35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36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37</v>
      </c>
      <c r="AL28" s="41"/>
      <c r="AM28" s="41"/>
      <c r="AN28" s="41"/>
      <c r="AO28" s="41"/>
      <c r="AP28" s="36"/>
      <c r="AQ28" s="36"/>
      <c r="AR28" s="40"/>
      <c r="BE28" s="34"/>
    </row>
    <row r="29" s="3" customFormat="1" ht="14.4" customHeight="1">
      <c r="A29" s="3"/>
      <c r="B29" s="42"/>
      <c r="C29" s="43"/>
      <c r="D29" s="31" t="s">
        <v>38</v>
      </c>
      <c r="E29" s="43"/>
      <c r="F29" s="31" t="s">
        <v>39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12619074.449999999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2650005.6299999999</v>
      </c>
      <c r="AL29" s="43"/>
      <c r="AM29" s="43"/>
      <c r="AN29" s="43"/>
      <c r="AO29" s="43"/>
      <c r="AP29" s="43"/>
      <c r="AQ29" s="43"/>
      <c r="AR29" s="46"/>
      <c r="BE29" s="3"/>
    </row>
    <row r="30" s="3" customFormat="1" ht="14.4" customHeight="1">
      <c r="A30" s="3"/>
      <c r="B30" s="42"/>
      <c r="C30" s="43"/>
      <c r="D30" s="43"/>
      <c r="E30" s="43"/>
      <c r="F30" s="31" t="s">
        <v>40</v>
      </c>
      <c r="G30" s="43"/>
      <c r="H30" s="43"/>
      <c r="I30" s="43"/>
      <c r="J30" s="43"/>
      <c r="K30" s="43"/>
      <c r="L30" s="44">
        <v>0.12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3"/>
    </row>
    <row r="31" hidden="1" s="3" customFormat="1" ht="14.4" customHeight="1">
      <c r="A31" s="3"/>
      <c r="B31" s="42"/>
      <c r="C31" s="43"/>
      <c r="D31" s="43"/>
      <c r="E31" s="43"/>
      <c r="F31" s="31" t="s">
        <v>41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3"/>
    </row>
    <row r="32" hidden="1" s="3" customFormat="1" ht="14.4" customHeight="1">
      <c r="A32" s="3"/>
      <c r="B32" s="42"/>
      <c r="C32" s="43"/>
      <c r="D32" s="43"/>
      <c r="E32" s="43"/>
      <c r="F32" s="31" t="s">
        <v>42</v>
      </c>
      <c r="G32" s="43"/>
      <c r="H32" s="43"/>
      <c r="I32" s="43"/>
      <c r="J32" s="43"/>
      <c r="K32" s="43"/>
      <c r="L32" s="44">
        <v>0.12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3"/>
    </row>
    <row r="33" hidden="1" s="3" customFormat="1" ht="14.4" customHeight="1">
      <c r="A33" s="3"/>
      <c r="B33" s="42"/>
      <c r="C33" s="43"/>
      <c r="D33" s="43"/>
      <c r="E33" s="43"/>
      <c r="F33" s="31" t="s">
        <v>43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3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34"/>
    </row>
    <row r="35" s="2" customFormat="1" ht="25.92" customHeight="1">
      <c r="A35" s="34"/>
      <c r="B35" s="35"/>
      <c r="C35" s="47"/>
      <c r="D35" s="48" t="s">
        <v>44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45</v>
      </c>
      <c r="U35" s="49"/>
      <c r="V35" s="49"/>
      <c r="W35" s="49"/>
      <c r="X35" s="51" t="s">
        <v>46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15269080.079999998</v>
      </c>
      <c r="AL35" s="49"/>
      <c r="AM35" s="49"/>
      <c r="AN35" s="49"/>
      <c r="AO35" s="53"/>
      <c r="AP35" s="47"/>
      <c r="AQ35" s="47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6.96" customHeight="1">
      <c r="A37" s="34"/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40"/>
      <c r="BE37" s="34"/>
    </row>
    <row r="41" s="2" customFormat="1" ht="6.96" customHeight="1">
      <c r="A41" s="34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40"/>
      <c r="BE41" s="34"/>
    </row>
    <row r="42" s="2" customFormat="1" ht="24.96" customHeight="1">
      <c r="A42" s="34"/>
      <c r="B42" s="35"/>
      <c r="C42" s="25" t="s">
        <v>47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  <c r="BE42" s="34"/>
    </row>
    <row r="43" s="2" customFormat="1" ht="6.96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  <c r="BE43" s="34"/>
    </row>
    <row r="44" s="4" customFormat="1" ht="12" customHeight="1">
      <c r="A44" s="4"/>
      <c r="B44" s="58"/>
      <c r="C44" s="31" t="s">
        <v>12</v>
      </c>
      <c r="D44" s="59"/>
      <c r="E44" s="59"/>
      <c r="F44" s="59"/>
      <c r="G44" s="59"/>
      <c r="H44" s="59"/>
      <c r="I44" s="59"/>
      <c r="J44" s="59"/>
      <c r="K44" s="59"/>
      <c r="L44" s="59" t="str">
        <f>K5</f>
        <v>J2025-25001</v>
      </c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60"/>
      <c r="BE44" s="4"/>
    </row>
    <row r="45" s="5" customFormat="1" ht="36.96" customHeight="1">
      <c r="A45" s="5"/>
      <c r="B45" s="61"/>
      <c r="C45" s="62" t="s">
        <v>14</v>
      </c>
      <c r="D45" s="63"/>
      <c r="E45" s="63"/>
      <c r="F45" s="63"/>
      <c r="G45" s="63"/>
      <c r="H45" s="63"/>
      <c r="I45" s="63"/>
      <c r="J45" s="63"/>
      <c r="K45" s="63"/>
      <c r="L45" s="64" t="str">
        <f>K6</f>
        <v>Blatnice, ř. km 15,760 – 17,400, Plačovice, revitalizace toku</v>
      </c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5"/>
      <c r="BE45" s="5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  <c r="BE46" s="34"/>
    </row>
    <row r="47" s="2" customFormat="1" ht="12" customHeight="1">
      <c r="A47" s="34"/>
      <c r="B47" s="35"/>
      <c r="C47" s="31" t="s">
        <v>19</v>
      </c>
      <c r="D47" s="36"/>
      <c r="E47" s="36"/>
      <c r="F47" s="36"/>
      <c r="G47" s="36"/>
      <c r="H47" s="36"/>
      <c r="I47" s="36"/>
      <c r="J47" s="36"/>
      <c r="K47" s="36"/>
      <c r="L47" s="66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1" t="s">
        <v>21</v>
      </c>
      <c r="AJ47" s="36"/>
      <c r="AK47" s="36"/>
      <c r="AL47" s="36"/>
      <c r="AM47" s="67" t="str">
        <f>IF(AN8= "","",AN8)</f>
        <v>30. 7. 2025</v>
      </c>
      <c r="AN47" s="67"/>
      <c r="AO47" s="36"/>
      <c r="AP47" s="36"/>
      <c r="AQ47" s="36"/>
      <c r="AR47" s="40"/>
      <c r="BE47" s="34"/>
    </row>
    <row r="48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  <c r="BE48" s="34"/>
    </row>
    <row r="49" s="2" customFormat="1" ht="15.15" customHeight="1">
      <c r="A49" s="34"/>
      <c r="B49" s="35"/>
      <c r="C49" s="31" t="s">
        <v>23</v>
      </c>
      <c r="D49" s="36"/>
      <c r="E49" s="36"/>
      <c r="F49" s="36"/>
      <c r="G49" s="36"/>
      <c r="H49" s="36"/>
      <c r="I49" s="36"/>
      <c r="J49" s="36"/>
      <c r="K49" s="36"/>
      <c r="L49" s="59" t="str">
        <f>IF(E11= "","",E11)</f>
        <v>Povodí Moravy s.p.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1" t="s">
        <v>28</v>
      </c>
      <c r="AJ49" s="36"/>
      <c r="AK49" s="36"/>
      <c r="AL49" s="36"/>
      <c r="AM49" s="68" t="str">
        <f>IF(E17="","",E17)</f>
        <v>Jesep s.r.o.</v>
      </c>
      <c r="AN49" s="59"/>
      <c r="AO49" s="59"/>
      <c r="AP49" s="59"/>
      <c r="AQ49" s="36"/>
      <c r="AR49" s="40"/>
      <c r="AS49" s="69" t="s">
        <v>48</v>
      </c>
      <c r="AT49" s="70"/>
      <c r="AU49" s="71"/>
      <c r="AV49" s="71"/>
      <c r="AW49" s="71"/>
      <c r="AX49" s="71"/>
      <c r="AY49" s="71"/>
      <c r="AZ49" s="71"/>
      <c r="BA49" s="71"/>
      <c r="BB49" s="71"/>
      <c r="BC49" s="71"/>
      <c r="BD49" s="72"/>
      <c r="BE49" s="34"/>
    </row>
    <row r="50" s="2" customFormat="1" ht="15.15" customHeight="1">
      <c r="A50" s="34"/>
      <c r="B50" s="35"/>
      <c r="C50" s="31" t="s">
        <v>27</v>
      </c>
      <c r="D50" s="36"/>
      <c r="E50" s="36"/>
      <c r="F50" s="36"/>
      <c r="G50" s="36"/>
      <c r="H50" s="36"/>
      <c r="I50" s="36"/>
      <c r="J50" s="36"/>
      <c r="K50" s="36"/>
      <c r="L50" s="59" t="str">
        <f>IF(E14="","",E14)</f>
        <v xml:space="preserve"> </v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1" t="s">
        <v>31</v>
      </c>
      <c r="AJ50" s="36"/>
      <c r="AK50" s="36"/>
      <c r="AL50" s="36"/>
      <c r="AM50" s="68" t="str">
        <f>IF(E20="","",E20)</f>
        <v xml:space="preserve"> </v>
      </c>
      <c r="AN50" s="59"/>
      <c r="AO50" s="59"/>
      <c r="AP50" s="59"/>
      <c r="AQ50" s="36"/>
      <c r="AR50" s="40"/>
      <c r="AS50" s="73"/>
      <c r="AT50" s="74"/>
      <c r="AU50" s="75"/>
      <c r="AV50" s="75"/>
      <c r="AW50" s="75"/>
      <c r="AX50" s="75"/>
      <c r="AY50" s="75"/>
      <c r="AZ50" s="75"/>
      <c r="BA50" s="75"/>
      <c r="BB50" s="75"/>
      <c r="BC50" s="75"/>
      <c r="BD50" s="76"/>
      <c r="BE50" s="34"/>
    </row>
    <row r="5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7"/>
      <c r="AT51" s="78"/>
      <c r="AU51" s="79"/>
      <c r="AV51" s="79"/>
      <c r="AW51" s="79"/>
      <c r="AX51" s="79"/>
      <c r="AY51" s="79"/>
      <c r="AZ51" s="79"/>
      <c r="BA51" s="79"/>
      <c r="BB51" s="79"/>
      <c r="BC51" s="79"/>
      <c r="BD51" s="80"/>
      <c r="BE51" s="34"/>
    </row>
    <row r="52" s="2" customFormat="1" ht="29.28" customHeight="1">
      <c r="A52" s="34"/>
      <c r="B52" s="35"/>
      <c r="C52" s="81" t="s">
        <v>49</v>
      </c>
      <c r="D52" s="82"/>
      <c r="E52" s="82"/>
      <c r="F52" s="82"/>
      <c r="G52" s="82"/>
      <c r="H52" s="83"/>
      <c r="I52" s="84" t="s">
        <v>50</v>
      </c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5" t="s">
        <v>51</v>
      </c>
      <c r="AH52" s="82"/>
      <c r="AI52" s="82"/>
      <c r="AJ52" s="82"/>
      <c r="AK52" s="82"/>
      <c r="AL52" s="82"/>
      <c r="AM52" s="82"/>
      <c r="AN52" s="84" t="s">
        <v>52</v>
      </c>
      <c r="AO52" s="82"/>
      <c r="AP52" s="82"/>
      <c r="AQ52" s="86" t="s">
        <v>53</v>
      </c>
      <c r="AR52" s="40"/>
      <c r="AS52" s="87" t="s">
        <v>54</v>
      </c>
      <c r="AT52" s="88" t="s">
        <v>55</v>
      </c>
      <c r="AU52" s="88" t="s">
        <v>56</v>
      </c>
      <c r="AV52" s="88" t="s">
        <v>57</v>
      </c>
      <c r="AW52" s="88" t="s">
        <v>58</v>
      </c>
      <c r="AX52" s="88" t="s">
        <v>59</v>
      </c>
      <c r="AY52" s="88" t="s">
        <v>60</v>
      </c>
      <c r="AZ52" s="88" t="s">
        <v>61</v>
      </c>
      <c r="BA52" s="88" t="s">
        <v>62</v>
      </c>
      <c r="BB52" s="88" t="s">
        <v>63</v>
      </c>
      <c r="BC52" s="88" t="s">
        <v>64</v>
      </c>
      <c r="BD52" s="89" t="s">
        <v>65</v>
      </c>
      <c r="BE52" s="34"/>
    </row>
    <row r="53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90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2"/>
      <c r="BE53" s="34"/>
    </row>
    <row r="54" s="6" customFormat="1" ht="32.4" customHeight="1">
      <c r="A54" s="6"/>
      <c r="B54" s="93"/>
      <c r="C54" s="94" t="s">
        <v>66</v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6">
        <f>ROUND(SUM(AG55:AG58),2)</f>
        <v>12619074.449999999</v>
      </c>
      <c r="AH54" s="96"/>
      <c r="AI54" s="96"/>
      <c r="AJ54" s="96"/>
      <c r="AK54" s="96"/>
      <c r="AL54" s="96"/>
      <c r="AM54" s="96"/>
      <c r="AN54" s="97">
        <f>SUM(AG54,AT54)</f>
        <v>15269080.079999998</v>
      </c>
      <c r="AO54" s="97"/>
      <c r="AP54" s="97"/>
      <c r="AQ54" s="98" t="s">
        <v>17</v>
      </c>
      <c r="AR54" s="99"/>
      <c r="AS54" s="100">
        <f>ROUND(SUM(AS55:AS58),2)</f>
        <v>0</v>
      </c>
      <c r="AT54" s="101">
        <f>ROUND(SUM(AV54:AW54),2)</f>
        <v>2650005.6299999999</v>
      </c>
      <c r="AU54" s="102">
        <f>ROUND(SUM(AU55:AU58),5)</f>
        <v>6859.5148399999998</v>
      </c>
      <c r="AV54" s="101">
        <f>ROUND(AZ54*L29,2)</f>
        <v>2650005.6299999999</v>
      </c>
      <c r="AW54" s="101">
        <f>ROUND(BA54*L30,2)</f>
        <v>0</v>
      </c>
      <c r="AX54" s="101">
        <f>ROUND(BB54*L29,2)</f>
        <v>0</v>
      </c>
      <c r="AY54" s="101">
        <f>ROUND(BC54*L30,2)</f>
        <v>0</v>
      </c>
      <c r="AZ54" s="101">
        <f>ROUND(SUM(AZ55:AZ58),2)</f>
        <v>12619074.449999999</v>
      </c>
      <c r="BA54" s="101">
        <f>ROUND(SUM(BA55:BA58),2)</f>
        <v>0</v>
      </c>
      <c r="BB54" s="101">
        <f>ROUND(SUM(BB55:BB58),2)</f>
        <v>0</v>
      </c>
      <c r="BC54" s="101">
        <f>ROUND(SUM(BC55:BC58),2)</f>
        <v>0</v>
      </c>
      <c r="BD54" s="103">
        <f>ROUND(SUM(BD55:BD58),2)</f>
        <v>0</v>
      </c>
      <c r="BE54" s="6"/>
      <c r="BS54" s="104" t="s">
        <v>67</v>
      </c>
      <c r="BT54" s="104" t="s">
        <v>68</v>
      </c>
      <c r="BU54" s="105" t="s">
        <v>69</v>
      </c>
      <c r="BV54" s="104" t="s">
        <v>70</v>
      </c>
      <c r="BW54" s="104" t="s">
        <v>5</v>
      </c>
      <c r="BX54" s="104" t="s">
        <v>71</v>
      </c>
      <c r="CL54" s="104" t="s">
        <v>17</v>
      </c>
    </row>
    <row r="55" s="7" customFormat="1" ht="16.5" customHeight="1">
      <c r="A55" s="106" t="s">
        <v>72</v>
      </c>
      <c r="B55" s="107"/>
      <c r="C55" s="108"/>
      <c r="D55" s="109" t="s">
        <v>73</v>
      </c>
      <c r="E55" s="109"/>
      <c r="F55" s="109"/>
      <c r="G55" s="109"/>
      <c r="H55" s="109"/>
      <c r="I55" s="110"/>
      <c r="J55" s="109" t="s">
        <v>74</v>
      </c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1">
        <f>'SO-00 - VRN'!J30</f>
        <v>2265000</v>
      </c>
      <c r="AH55" s="110"/>
      <c r="AI55" s="110"/>
      <c r="AJ55" s="110"/>
      <c r="AK55" s="110"/>
      <c r="AL55" s="110"/>
      <c r="AM55" s="110"/>
      <c r="AN55" s="111">
        <f>SUM(AG55,AT55)</f>
        <v>2740650</v>
      </c>
      <c r="AO55" s="110"/>
      <c r="AP55" s="110"/>
      <c r="AQ55" s="112" t="s">
        <v>75</v>
      </c>
      <c r="AR55" s="113"/>
      <c r="AS55" s="114">
        <v>0</v>
      </c>
      <c r="AT55" s="115">
        <f>ROUND(SUM(AV55:AW55),2)</f>
        <v>475650</v>
      </c>
      <c r="AU55" s="116">
        <f>'SO-00 - VRN'!P79</f>
        <v>0.012999999999999999</v>
      </c>
      <c r="AV55" s="115">
        <f>'SO-00 - VRN'!J33</f>
        <v>475650</v>
      </c>
      <c r="AW55" s="115">
        <f>'SO-00 - VRN'!J34</f>
        <v>0</v>
      </c>
      <c r="AX55" s="115">
        <f>'SO-00 - VRN'!J35</f>
        <v>0</v>
      </c>
      <c r="AY55" s="115">
        <f>'SO-00 - VRN'!J36</f>
        <v>0</v>
      </c>
      <c r="AZ55" s="115">
        <f>'SO-00 - VRN'!F33</f>
        <v>2265000</v>
      </c>
      <c r="BA55" s="115">
        <f>'SO-00 - VRN'!F34</f>
        <v>0</v>
      </c>
      <c r="BB55" s="115">
        <f>'SO-00 - VRN'!F35</f>
        <v>0</v>
      </c>
      <c r="BC55" s="115">
        <f>'SO-00 - VRN'!F36</f>
        <v>0</v>
      </c>
      <c r="BD55" s="117">
        <f>'SO-00 - VRN'!F37</f>
        <v>0</v>
      </c>
      <c r="BE55" s="7"/>
      <c r="BT55" s="118" t="s">
        <v>76</v>
      </c>
      <c r="BV55" s="118" t="s">
        <v>70</v>
      </c>
      <c r="BW55" s="118" t="s">
        <v>77</v>
      </c>
      <c r="BX55" s="118" t="s">
        <v>5</v>
      </c>
      <c r="CL55" s="118" t="s">
        <v>17</v>
      </c>
      <c r="CM55" s="118" t="s">
        <v>78</v>
      </c>
    </row>
    <row r="56" s="7" customFormat="1" ht="16.5" customHeight="1">
      <c r="A56" s="106" t="s">
        <v>72</v>
      </c>
      <c r="B56" s="107"/>
      <c r="C56" s="108"/>
      <c r="D56" s="109" t="s">
        <v>79</v>
      </c>
      <c r="E56" s="109"/>
      <c r="F56" s="109"/>
      <c r="G56" s="109"/>
      <c r="H56" s="109"/>
      <c r="I56" s="110"/>
      <c r="J56" s="109" t="s">
        <v>80</v>
      </c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11">
        <f>'SO-01.1 - Kácení'!J30</f>
        <v>201158.29999999999</v>
      </c>
      <c r="AH56" s="110"/>
      <c r="AI56" s="110"/>
      <c r="AJ56" s="110"/>
      <c r="AK56" s="110"/>
      <c r="AL56" s="110"/>
      <c r="AM56" s="110"/>
      <c r="AN56" s="111">
        <f>SUM(AG56,AT56)</f>
        <v>243401.53999999998</v>
      </c>
      <c r="AO56" s="110"/>
      <c r="AP56" s="110"/>
      <c r="AQ56" s="112" t="s">
        <v>81</v>
      </c>
      <c r="AR56" s="113"/>
      <c r="AS56" s="114">
        <v>0</v>
      </c>
      <c r="AT56" s="115">
        <f>ROUND(SUM(AV56:AW56),2)</f>
        <v>42243.239999999998</v>
      </c>
      <c r="AU56" s="116">
        <f>'SO-01.1 - Kácení'!P81</f>
        <v>292.988</v>
      </c>
      <c r="AV56" s="115">
        <f>'SO-01.1 - Kácení'!J33</f>
        <v>42243.239999999998</v>
      </c>
      <c r="AW56" s="115">
        <f>'SO-01.1 - Kácení'!J34</f>
        <v>0</v>
      </c>
      <c r="AX56" s="115">
        <f>'SO-01.1 - Kácení'!J35</f>
        <v>0</v>
      </c>
      <c r="AY56" s="115">
        <f>'SO-01.1 - Kácení'!J36</f>
        <v>0</v>
      </c>
      <c r="AZ56" s="115">
        <f>'SO-01.1 - Kácení'!F33</f>
        <v>201158.29999999999</v>
      </c>
      <c r="BA56" s="115">
        <f>'SO-01.1 - Kácení'!F34</f>
        <v>0</v>
      </c>
      <c r="BB56" s="115">
        <f>'SO-01.1 - Kácení'!F35</f>
        <v>0</v>
      </c>
      <c r="BC56" s="115">
        <f>'SO-01.1 - Kácení'!F36</f>
        <v>0</v>
      </c>
      <c r="BD56" s="117">
        <f>'SO-01.1 - Kácení'!F37</f>
        <v>0</v>
      </c>
      <c r="BE56" s="7"/>
      <c r="BT56" s="118" t="s">
        <v>76</v>
      </c>
      <c r="BV56" s="118" t="s">
        <v>70</v>
      </c>
      <c r="BW56" s="118" t="s">
        <v>82</v>
      </c>
      <c r="BX56" s="118" t="s">
        <v>5</v>
      </c>
      <c r="CL56" s="118" t="s">
        <v>17</v>
      </c>
      <c r="CM56" s="118" t="s">
        <v>78</v>
      </c>
    </row>
    <row r="57" s="7" customFormat="1" ht="16.5" customHeight="1">
      <c r="A57" s="106" t="s">
        <v>72</v>
      </c>
      <c r="B57" s="107"/>
      <c r="C57" s="108"/>
      <c r="D57" s="109" t="s">
        <v>83</v>
      </c>
      <c r="E57" s="109"/>
      <c r="F57" s="109"/>
      <c r="G57" s="109"/>
      <c r="H57" s="109"/>
      <c r="I57" s="110"/>
      <c r="J57" s="109" t="s">
        <v>84</v>
      </c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09"/>
      <c r="V57" s="109"/>
      <c r="W57" s="109"/>
      <c r="X57" s="109"/>
      <c r="Y57" s="109"/>
      <c r="Z57" s="109"/>
      <c r="AA57" s="109"/>
      <c r="AB57" s="109"/>
      <c r="AC57" s="109"/>
      <c r="AD57" s="109"/>
      <c r="AE57" s="109"/>
      <c r="AF57" s="109"/>
      <c r="AG57" s="111">
        <f>'SO-01.2 - Revitalizace toku'!J30</f>
        <v>9955466.1500000004</v>
      </c>
      <c r="AH57" s="110"/>
      <c r="AI57" s="110"/>
      <c r="AJ57" s="110"/>
      <c r="AK57" s="110"/>
      <c r="AL57" s="110"/>
      <c r="AM57" s="110"/>
      <c r="AN57" s="111">
        <f>SUM(AG57,AT57)</f>
        <v>12046114.040000001</v>
      </c>
      <c r="AO57" s="110"/>
      <c r="AP57" s="110"/>
      <c r="AQ57" s="112" t="s">
        <v>81</v>
      </c>
      <c r="AR57" s="113"/>
      <c r="AS57" s="114">
        <v>0</v>
      </c>
      <c r="AT57" s="115">
        <f>ROUND(SUM(AV57:AW57),2)</f>
        <v>2090647.8899999999</v>
      </c>
      <c r="AU57" s="116">
        <f>'SO-01.2 - Revitalizace toku'!P86</f>
        <v>6481.627144</v>
      </c>
      <c r="AV57" s="115">
        <f>'SO-01.2 - Revitalizace toku'!J33</f>
        <v>2090647.8899999999</v>
      </c>
      <c r="AW57" s="115">
        <f>'SO-01.2 - Revitalizace toku'!J34</f>
        <v>0</v>
      </c>
      <c r="AX57" s="115">
        <f>'SO-01.2 - Revitalizace toku'!J35</f>
        <v>0</v>
      </c>
      <c r="AY57" s="115">
        <f>'SO-01.2 - Revitalizace toku'!J36</f>
        <v>0</v>
      </c>
      <c r="AZ57" s="115">
        <f>'SO-01.2 - Revitalizace toku'!F33</f>
        <v>9955466.1500000004</v>
      </c>
      <c r="BA57" s="115">
        <f>'SO-01.2 - Revitalizace toku'!F34</f>
        <v>0</v>
      </c>
      <c r="BB57" s="115">
        <f>'SO-01.2 - Revitalizace toku'!F35</f>
        <v>0</v>
      </c>
      <c r="BC57" s="115">
        <f>'SO-01.2 - Revitalizace toku'!F36</f>
        <v>0</v>
      </c>
      <c r="BD57" s="117">
        <f>'SO-01.2 - Revitalizace toku'!F37</f>
        <v>0</v>
      </c>
      <c r="BE57" s="7"/>
      <c r="BT57" s="118" t="s">
        <v>76</v>
      </c>
      <c r="BV57" s="118" t="s">
        <v>70</v>
      </c>
      <c r="BW57" s="118" t="s">
        <v>85</v>
      </c>
      <c r="BX57" s="118" t="s">
        <v>5</v>
      </c>
      <c r="CL57" s="118" t="s">
        <v>17</v>
      </c>
      <c r="CM57" s="118" t="s">
        <v>78</v>
      </c>
    </row>
    <row r="58" s="7" customFormat="1" ht="16.5" customHeight="1">
      <c r="A58" s="106" t="s">
        <v>72</v>
      </c>
      <c r="B58" s="107"/>
      <c r="C58" s="108"/>
      <c r="D58" s="109" t="s">
        <v>86</v>
      </c>
      <c r="E58" s="109"/>
      <c r="F58" s="109"/>
      <c r="G58" s="109"/>
      <c r="H58" s="109"/>
      <c r="I58" s="110"/>
      <c r="J58" s="109" t="s">
        <v>87</v>
      </c>
      <c r="K58" s="109"/>
      <c r="L58" s="109"/>
      <c r="M58" s="109"/>
      <c r="N58" s="109"/>
      <c r="O58" s="109"/>
      <c r="P58" s="109"/>
      <c r="Q58" s="109"/>
      <c r="R58" s="109"/>
      <c r="S58" s="109"/>
      <c r="T58" s="109"/>
      <c r="U58" s="109"/>
      <c r="V58" s="109"/>
      <c r="W58" s="109"/>
      <c r="X58" s="109"/>
      <c r="Y58" s="109"/>
      <c r="Z58" s="109"/>
      <c r="AA58" s="109"/>
      <c r="AB58" s="109"/>
      <c r="AC58" s="109"/>
      <c r="AD58" s="109"/>
      <c r="AE58" s="109"/>
      <c r="AF58" s="109"/>
      <c r="AG58" s="111">
        <f>'SO-02 - Vegetační úpravy'!J30</f>
        <v>197450</v>
      </c>
      <c r="AH58" s="110"/>
      <c r="AI58" s="110"/>
      <c r="AJ58" s="110"/>
      <c r="AK58" s="110"/>
      <c r="AL58" s="110"/>
      <c r="AM58" s="110"/>
      <c r="AN58" s="111">
        <f>SUM(AG58,AT58)</f>
        <v>238914.5</v>
      </c>
      <c r="AO58" s="110"/>
      <c r="AP58" s="110"/>
      <c r="AQ58" s="112" t="s">
        <v>81</v>
      </c>
      <c r="AR58" s="113"/>
      <c r="AS58" s="119">
        <v>0</v>
      </c>
      <c r="AT58" s="120">
        <f>ROUND(SUM(AV58:AW58),2)</f>
        <v>41464.5</v>
      </c>
      <c r="AU58" s="121">
        <f>'SO-02 - Vegetační úpravy'!P82</f>
        <v>84.886700000000019</v>
      </c>
      <c r="AV58" s="120">
        <f>'SO-02 - Vegetační úpravy'!J33</f>
        <v>41464.5</v>
      </c>
      <c r="AW58" s="120">
        <f>'SO-02 - Vegetační úpravy'!J34</f>
        <v>0</v>
      </c>
      <c r="AX58" s="120">
        <f>'SO-02 - Vegetační úpravy'!J35</f>
        <v>0</v>
      </c>
      <c r="AY58" s="120">
        <f>'SO-02 - Vegetační úpravy'!J36</f>
        <v>0</v>
      </c>
      <c r="AZ58" s="120">
        <f>'SO-02 - Vegetační úpravy'!F33</f>
        <v>197450</v>
      </c>
      <c r="BA58" s="120">
        <f>'SO-02 - Vegetační úpravy'!F34</f>
        <v>0</v>
      </c>
      <c r="BB58" s="120">
        <f>'SO-02 - Vegetační úpravy'!F35</f>
        <v>0</v>
      </c>
      <c r="BC58" s="120">
        <f>'SO-02 - Vegetační úpravy'!F36</f>
        <v>0</v>
      </c>
      <c r="BD58" s="122">
        <f>'SO-02 - Vegetační úpravy'!F37</f>
        <v>0</v>
      </c>
      <c r="BE58" s="7"/>
      <c r="BT58" s="118" t="s">
        <v>76</v>
      </c>
      <c r="BV58" s="118" t="s">
        <v>70</v>
      </c>
      <c r="BW58" s="118" t="s">
        <v>88</v>
      </c>
      <c r="BX58" s="118" t="s">
        <v>5</v>
      </c>
      <c r="CL58" s="118" t="s">
        <v>17</v>
      </c>
      <c r="CM58" s="118" t="s">
        <v>78</v>
      </c>
    </row>
    <row r="59" s="2" customFormat="1" ht="30" customHeight="1">
      <c r="A59" s="34"/>
      <c r="B59" s="35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40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</row>
    <row r="60" s="2" customFormat="1" ht="6.96" customHeight="1">
      <c r="A60" s="34"/>
      <c r="B60" s="54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/>
      <c r="AQ60" s="55"/>
      <c r="AR60" s="40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34"/>
    </row>
  </sheetData>
  <sheetProtection sheet="1" formatColumns="0" formatRows="0" objects="1" scenarios="1" spinCount="100000" saltValue="ugKdg/d6blRCh6B/ZjzO7Y6nzq9/F04wcTKUrgVJFoi8A/tcX43edOFxXQik7BtzGWCkcgjNee6AUxFBrnTufQ==" hashValue="g09vtFW7fskg6IHvkJZdJXr7IxTVlP7I7Fu9XWoQgjUiPfr8W0HP7eF6O9GuExlon0MHNld29SrI0BjUXLjAeA==" algorithmName="SHA-512" password="CC35"/>
  <mergeCells count="52">
    <mergeCell ref="L45:AO45"/>
    <mergeCell ref="AM47:AN47"/>
    <mergeCell ref="AM49:AP49"/>
    <mergeCell ref="AS49:AT51"/>
    <mergeCell ref="AM50:AP50"/>
    <mergeCell ref="C52:G52"/>
    <mergeCell ref="AN52:AP52"/>
    <mergeCell ref="AG52:AM52"/>
    <mergeCell ref="I52:AF52"/>
    <mergeCell ref="AN55:AP55"/>
    <mergeCell ref="D55:H55"/>
    <mergeCell ref="AG55:AM55"/>
    <mergeCell ref="J55:AF55"/>
    <mergeCell ref="J56:AF56"/>
    <mergeCell ref="D56:H56"/>
    <mergeCell ref="AN56:AP56"/>
    <mergeCell ref="AG56:AM56"/>
    <mergeCell ref="J57:AF57"/>
    <mergeCell ref="AG57:AM57"/>
    <mergeCell ref="D57:H57"/>
    <mergeCell ref="AN57:AP57"/>
    <mergeCell ref="AN58:AP58"/>
    <mergeCell ref="AG58:AM58"/>
    <mergeCell ref="J58:AF58"/>
    <mergeCell ref="D58:H58"/>
    <mergeCell ref="AG54:AM54"/>
    <mergeCell ref="AN54:AP54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5" location="'SO-00 - VRN'!C2" display="/"/>
    <hyperlink ref="A56" location="'SO-01.1 - Kácení'!C2" display="/"/>
    <hyperlink ref="A57" location="'SO-01.2 - Revitalizace toku'!C2" display="/"/>
    <hyperlink ref="A58" location="'SO-02 - Vegetační úprav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4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77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22"/>
      <c r="AT3" s="19" t="s">
        <v>78</v>
      </c>
    </row>
    <row r="4" s="1" customFormat="1" ht="24.96" customHeight="1">
      <c r="B4" s="22"/>
      <c r="D4" s="125" t="s">
        <v>89</v>
      </c>
      <c r="L4" s="22"/>
      <c r="M4" s="126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27" t="s">
        <v>14</v>
      </c>
      <c r="L6" s="22"/>
    </row>
    <row r="7" s="1" customFormat="1" ht="16.5" customHeight="1">
      <c r="B7" s="22"/>
      <c r="E7" s="128" t="str">
        <f>'Rekapitulace stavby'!K6</f>
        <v>Blatnice, ř. km 15,760 – 17,400, Plačovice, revitalizace toku</v>
      </c>
      <c r="F7" s="127"/>
      <c r="G7" s="127"/>
      <c r="H7" s="127"/>
      <c r="L7" s="22"/>
    </row>
    <row r="8" s="2" customFormat="1" ht="12" customHeight="1">
      <c r="A8" s="34"/>
      <c r="B8" s="40"/>
      <c r="C8" s="34"/>
      <c r="D8" s="127" t="s">
        <v>90</v>
      </c>
      <c r="E8" s="34"/>
      <c r="F8" s="34"/>
      <c r="G8" s="34"/>
      <c r="H8" s="34"/>
      <c r="I8" s="34"/>
      <c r="J8" s="34"/>
      <c r="K8" s="34"/>
      <c r="L8" s="12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0" t="s">
        <v>91</v>
      </c>
      <c r="F9" s="34"/>
      <c r="G9" s="34"/>
      <c r="H9" s="34"/>
      <c r="I9" s="34"/>
      <c r="J9" s="34"/>
      <c r="K9" s="34"/>
      <c r="L9" s="12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2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27" t="s">
        <v>16</v>
      </c>
      <c r="E11" s="34"/>
      <c r="F11" s="131" t="s">
        <v>17</v>
      </c>
      <c r="G11" s="34"/>
      <c r="H11" s="34"/>
      <c r="I11" s="127" t="s">
        <v>18</v>
      </c>
      <c r="J11" s="131" t="s">
        <v>17</v>
      </c>
      <c r="K11" s="34"/>
      <c r="L11" s="12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27" t="s">
        <v>19</v>
      </c>
      <c r="E12" s="34"/>
      <c r="F12" s="131" t="s">
        <v>20</v>
      </c>
      <c r="G12" s="34"/>
      <c r="H12" s="34"/>
      <c r="I12" s="127" t="s">
        <v>21</v>
      </c>
      <c r="J12" s="132" t="str">
        <f>'Rekapitulace stavby'!AN8</f>
        <v>30. 7. 2025</v>
      </c>
      <c r="K12" s="34"/>
      <c r="L12" s="12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2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27" t="s">
        <v>23</v>
      </c>
      <c r="E14" s="34"/>
      <c r="F14" s="34"/>
      <c r="G14" s="34"/>
      <c r="H14" s="34"/>
      <c r="I14" s="127" t="s">
        <v>24</v>
      </c>
      <c r="J14" s="131" t="s">
        <v>17</v>
      </c>
      <c r="K14" s="34"/>
      <c r="L14" s="12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1" t="s">
        <v>25</v>
      </c>
      <c r="F15" s="34"/>
      <c r="G15" s="34"/>
      <c r="H15" s="34"/>
      <c r="I15" s="127" t="s">
        <v>26</v>
      </c>
      <c r="J15" s="131" t="s">
        <v>17</v>
      </c>
      <c r="K15" s="34"/>
      <c r="L15" s="12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2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27" t="s">
        <v>27</v>
      </c>
      <c r="E17" s="34"/>
      <c r="F17" s="34"/>
      <c r="G17" s="34"/>
      <c r="H17" s="34"/>
      <c r="I17" s="127" t="s">
        <v>24</v>
      </c>
      <c r="J17" s="131" t="str">
        <f>'Rekapitulace stavby'!AN13</f>
        <v/>
      </c>
      <c r="K17" s="34"/>
      <c r="L17" s="12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131" t="str">
        <f>'Rekapitulace stavby'!E14</f>
        <v xml:space="preserve"> </v>
      </c>
      <c r="F18" s="131"/>
      <c r="G18" s="131"/>
      <c r="H18" s="131"/>
      <c r="I18" s="127" t="s">
        <v>26</v>
      </c>
      <c r="J18" s="131" t="str">
        <f>'Rekapitulace stavby'!AN14</f>
        <v/>
      </c>
      <c r="K18" s="34"/>
      <c r="L18" s="12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2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27" t="s">
        <v>28</v>
      </c>
      <c r="E20" s="34"/>
      <c r="F20" s="34"/>
      <c r="G20" s="34"/>
      <c r="H20" s="34"/>
      <c r="I20" s="127" t="s">
        <v>24</v>
      </c>
      <c r="J20" s="131" t="s">
        <v>17</v>
      </c>
      <c r="K20" s="34"/>
      <c r="L20" s="12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1" t="s">
        <v>29</v>
      </c>
      <c r="F21" s="34"/>
      <c r="G21" s="34"/>
      <c r="H21" s="34"/>
      <c r="I21" s="127" t="s">
        <v>26</v>
      </c>
      <c r="J21" s="131" t="s">
        <v>17</v>
      </c>
      <c r="K21" s="34"/>
      <c r="L21" s="12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2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27" t="s">
        <v>31</v>
      </c>
      <c r="E23" s="34"/>
      <c r="F23" s="34"/>
      <c r="G23" s="34"/>
      <c r="H23" s="34"/>
      <c r="I23" s="127" t="s">
        <v>24</v>
      </c>
      <c r="J23" s="131" t="str">
        <f>IF('Rekapitulace stavby'!AN19="","",'Rekapitulace stavby'!AN19)</f>
        <v/>
      </c>
      <c r="K23" s="34"/>
      <c r="L23" s="12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1" t="str">
        <f>IF('Rekapitulace stavby'!E20="","",'Rekapitulace stavby'!E20)</f>
        <v xml:space="preserve"> </v>
      </c>
      <c r="F24" s="34"/>
      <c r="G24" s="34"/>
      <c r="H24" s="34"/>
      <c r="I24" s="127" t="s">
        <v>26</v>
      </c>
      <c r="J24" s="131" t="str">
        <f>IF('Rekapitulace stavby'!AN20="","",'Rekapitulace stavby'!AN20)</f>
        <v/>
      </c>
      <c r="K24" s="34"/>
      <c r="L24" s="12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2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27" t="s">
        <v>32</v>
      </c>
      <c r="E26" s="34"/>
      <c r="F26" s="34"/>
      <c r="G26" s="34"/>
      <c r="H26" s="34"/>
      <c r="I26" s="34"/>
      <c r="J26" s="34"/>
      <c r="K26" s="34"/>
      <c r="L26" s="12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3"/>
      <c r="B27" s="134"/>
      <c r="C27" s="133"/>
      <c r="D27" s="133"/>
      <c r="E27" s="135" t="s">
        <v>17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2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7"/>
      <c r="E29" s="137"/>
      <c r="F29" s="137"/>
      <c r="G29" s="137"/>
      <c r="H29" s="137"/>
      <c r="I29" s="137"/>
      <c r="J29" s="137"/>
      <c r="K29" s="137"/>
      <c r="L29" s="12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38" t="s">
        <v>34</v>
      </c>
      <c r="E30" s="34"/>
      <c r="F30" s="34"/>
      <c r="G30" s="34"/>
      <c r="H30" s="34"/>
      <c r="I30" s="34"/>
      <c r="J30" s="139">
        <f>ROUND(J79, 2)</f>
        <v>2265000</v>
      </c>
      <c r="K30" s="34"/>
      <c r="L30" s="12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37"/>
      <c r="E31" s="137"/>
      <c r="F31" s="137"/>
      <c r="G31" s="137"/>
      <c r="H31" s="137"/>
      <c r="I31" s="137"/>
      <c r="J31" s="137"/>
      <c r="K31" s="137"/>
      <c r="L31" s="12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0" t="s">
        <v>36</v>
      </c>
      <c r="G32" s="34"/>
      <c r="H32" s="34"/>
      <c r="I32" s="140" t="s">
        <v>35</v>
      </c>
      <c r="J32" s="140" t="s">
        <v>37</v>
      </c>
      <c r="K32" s="34"/>
      <c r="L32" s="12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1" t="s">
        <v>38</v>
      </c>
      <c r="E33" s="127" t="s">
        <v>39</v>
      </c>
      <c r="F33" s="142">
        <f>ROUND((SUM(BE79:BE139)),  2)</f>
        <v>2265000</v>
      </c>
      <c r="G33" s="34"/>
      <c r="H33" s="34"/>
      <c r="I33" s="143">
        <v>0.20999999999999999</v>
      </c>
      <c r="J33" s="142">
        <f>ROUND(((SUM(BE79:BE139))*I33),  2)</f>
        <v>475650</v>
      </c>
      <c r="K33" s="34"/>
      <c r="L33" s="12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27" t="s">
        <v>40</v>
      </c>
      <c r="F34" s="142">
        <f>ROUND((SUM(BF79:BF139)),  2)</f>
        <v>0</v>
      </c>
      <c r="G34" s="34"/>
      <c r="H34" s="34"/>
      <c r="I34" s="143">
        <v>0.12</v>
      </c>
      <c r="J34" s="142">
        <f>ROUND(((SUM(BF79:BF139))*I34),  2)</f>
        <v>0</v>
      </c>
      <c r="K34" s="34"/>
      <c r="L34" s="12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7" t="s">
        <v>41</v>
      </c>
      <c r="F35" s="142">
        <f>ROUND((SUM(BG79:BG139)),  2)</f>
        <v>0</v>
      </c>
      <c r="G35" s="34"/>
      <c r="H35" s="34"/>
      <c r="I35" s="143">
        <v>0.20999999999999999</v>
      </c>
      <c r="J35" s="142">
        <f>0</f>
        <v>0</v>
      </c>
      <c r="K35" s="34"/>
      <c r="L35" s="12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7" t="s">
        <v>42</v>
      </c>
      <c r="F36" s="142">
        <f>ROUND((SUM(BH79:BH139)),  2)</f>
        <v>0</v>
      </c>
      <c r="G36" s="34"/>
      <c r="H36" s="34"/>
      <c r="I36" s="143">
        <v>0.12</v>
      </c>
      <c r="J36" s="142">
        <f>0</f>
        <v>0</v>
      </c>
      <c r="K36" s="34"/>
      <c r="L36" s="12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7" t="s">
        <v>43</v>
      </c>
      <c r="F37" s="142">
        <f>ROUND((SUM(BI79:BI139)),  2)</f>
        <v>0</v>
      </c>
      <c r="G37" s="34"/>
      <c r="H37" s="34"/>
      <c r="I37" s="143">
        <v>0</v>
      </c>
      <c r="J37" s="142">
        <f>0</f>
        <v>0</v>
      </c>
      <c r="K37" s="34"/>
      <c r="L37" s="12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2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4"/>
      <c r="D39" s="145" t="s">
        <v>44</v>
      </c>
      <c r="E39" s="146"/>
      <c r="F39" s="146"/>
      <c r="G39" s="147" t="s">
        <v>45</v>
      </c>
      <c r="H39" s="148" t="s">
        <v>46</v>
      </c>
      <c r="I39" s="146"/>
      <c r="J39" s="149">
        <f>SUM(J30:J37)</f>
        <v>2740650</v>
      </c>
      <c r="K39" s="150"/>
      <c r="L39" s="12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25" t="s">
        <v>92</v>
      </c>
      <c r="D45" s="36"/>
      <c r="E45" s="36"/>
      <c r="F45" s="36"/>
      <c r="G45" s="36"/>
      <c r="H45" s="36"/>
      <c r="I45" s="36"/>
      <c r="J45" s="36"/>
      <c r="K45" s="36"/>
      <c r="L45" s="129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2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31" t="s">
        <v>14</v>
      </c>
      <c r="D47" s="36"/>
      <c r="E47" s="36"/>
      <c r="F47" s="36"/>
      <c r="G47" s="36"/>
      <c r="H47" s="36"/>
      <c r="I47" s="36"/>
      <c r="J47" s="36"/>
      <c r="K47" s="36"/>
      <c r="L47" s="12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5" t="str">
        <f>E7</f>
        <v>Blatnice, ř. km 15,760 – 17,400, Plačovice, revitalizace toku</v>
      </c>
      <c r="F48" s="31"/>
      <c r="G48" s="31"/>
      <c r="H48" s="31"/>
      <c r="I48" s="36"/>
      <c r="J48" s="36"/>
      <c r="K48" s="36"/>
      <c r="L48" s="12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31" t="s">
        <v>90</v>
      </c>
      <c r="D49" s="36"/>
      <c r="E49" s="36"/>
      <c r="F49" s="36"/>
      <c r="G49" s="36"/>
      <c r="H49" s="36"/>
      <c r="I49" s="36"/>
      <c r="J49" s="36"/>
      <c r="K49" s="36"/>
      <c r="L49" s="12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4" t="str">
        <f>E9</f>
        <v>SO-00 - VRN</v>
      </c>
      <c r="F50" s="36"/>
      <c r="G50" s="36"/>
      <c r="H50" s="36"/>
      <c r="I50" s="36"/>
      <c r="J50" s="36"/>
      <c r="K50" s="36"/>
      <c r="L50" s="12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29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31" t="s">
        <v>19</v>
      </c>
      <c r="D52" s="36"/>
      <c r="E52" s="36"/>
      <c r="F52" s="28" t="str">
        <f>F12</f>
        <v xml:space="preserve"> </v>
      </c>
      <c r="G52" s="36"/>
      <c r="H52" s="36"/>
      <c r="I52" s="31" t="s">
        <v>21</v>
      </c>
      <c r="J52" s="67" t="str">
        <f>IF(J12="","",J12)</f>
        <v>30. 7. 2025</v>
      </c>
      <c r="K52" s="36"/>
      <c r="L52" s="12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2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31" t="s">
        <v>23</v>
      </c>
      <c r="D54" s="36"/>
      <c r="E54" s="36"/>
      <c r="F54" s="28" t="str">
        <f>E15</f>
        <v>Povodí Moravy s.p.</v>
      </c>
      <c r="G54" s="36"/>
      <c r="H54" s="36"/>
      <c r="I54" s="31" t="s">
        <v>28</v>
      </c>
      <c r="J54" s="32" t="str">
        <f>E21</f>
        <v>Jesep s.r.o.</v>
      </c>
      <c r="K54" s="36"/>
      <c r="L54" s="12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31" t="s">
        <v>27</v>
      </c>
      <c r="D55" s="36"/>
      <c r="E55" s="36"/>
      <c r="F55" s="28" t="str">
        <f>IF(E18="","",E18)</f>
        <v xml:space="preserve"> </v>
      </c>
      <c r="G55" s="36"/>
      <c r="H55" s="36"/>
      <c r="I55" s="31" t="s">
        <v>31</v>
      </c>
      <c r="J55" s="32" t="str">
        <f>E24</f>
        <v xml:space="preserve"> </v>
      </c>
      <c r="K55" s="36"/>
      <c r="L55" s="12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2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6" t="s">
        <v>93</v>
      </c>
      <c r="D57" s="157"/>
      <c r="E57" s="157"/>
      <c r="F57" s="157"/>
      <c r="G57" s="157"/>
      <c r="H57" s="157"/>
      <c r="I57" s="157"/>
      <c r="J57" s="158" t="s">
        <v>94</v>
      </c>
      <c r="K57" s="157"/>
      <c r="L57" s="12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2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59" t="s">
        <v>66</v>
      </c>
      <c r="D59" s="36"/>
      <c r="E59" s="36"/>
      <c r="F59" s="36"/>
      <c r="G59" s="36"/>
      <c r="H59" s="36"/>
      <c r="I59" s="36"/>
      <c r="J59" s="97">
        <f>J79</f>
        <v>2265000</v>
      </c>
      <c r="K59" s="36"/>
      <c r="L59" s="12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95</v>
      </c>
    </row>
    <row r="60" s="2" customFormat="1" ht="21.84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29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="2" customFormat="1" ht="6.96" customHeight="1">
      <c r="A61" s="34"/>
      <c r="B61" s="54"/>
      <c r="C61" s="55"/>
      <c r="D61" s="55"/>
      <c r="E61" s="55"/>
      <c r="F61" s="55"/>
      <c r="G61" s="55"/>
      <c r="H61" s="55"/>
      <c r="I61" s="55"/>
      <c r="J61" s="55"/>
      <c r="K61" s="55"/>
      <c r="L61" s="12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5" s="2" customFormat="1" ht="6.96" customHeight="1">
      <c r="A65" s="34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2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="2" customFormat="1" ht="24.96" customHeight="1">
      <c r="A66" s="34"/>
      <c r="B66" s="35"/>
      <c r="C66" s="25" t="s">
        <v>96</v>
      </c>
      <c r="D66" s="36"/>
      <c r="E66" s="36"/>
      <c r="F66" s="36"/>
      <c r="G66" s="36"/>
      <c r="H66" s="36"/>
      <c r="I66" s="36"/>
      <c r="J66" s="36"/>
      <c r="K66" s="36"/>
      <c r="L66" s="129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6.96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29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12" customHeight="1">
      <c r="A68" s="34"/>
      <c r="B68" s="35"/>
      <c r="C68" s="31" t="s">
        <v>14</v>
      </c>
      <c r="D68" s="36"/>
      <c r="E68" s="36"/>
      <c r="F68" s="36"/>
      <c r="G68" s="36"/>
      <c r="H68" s="36"/>
      <c r="I68" s="36"/>
      <c r="J68" s="36"/>
      <c r="K68" s="36"/>
      <c r="L68" s="129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6.5" customHeight="1">
      <c r="A69" s="34"/>
      <c r="B69" s="35"/>
      <c r="C69" s="36"/>
      <c r="D69" s="36"/>
      <c r="E69" s="155" t="str">
        <f>E7</f>
        <v>Blatnice, ř. km 15,760 – 17,400, Plačovice, revitalizace toku</v>
      </c>
      <c r="F69" s="31"/>
      <c r="G69" s="31"/>
      <c r="H69" s="31"/>
      <c r="I69" s="36"/>
      <c r="J69" s="36"/>
      <c r="K69" s="36"/>
      <c r="L69" s="129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2" customHeight="1">
      <c r="A70" s="34"/>
      <c r="B70" s="35"/>
      <c r="C70" s="31" t="s">
        <v>90</v>
      </c>
      <c r="D70" s="36"/>
      <c r="E70" s="36"/>
      <c r="F70" s="36"/>
      <c r="G70" s="36"/>
      <c r="H70" s="36"/>
      <c r="I70" s="36"/>
      <c r="J70" s="36"/>
      <c r="K70" s="36"/>
      <c r="L70" s="129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6.5" customHeight="1">
      <c r="A71" s="34"/>
      <c r="B71" s="35"/>
      <c r="C71" s="36"/>
      <c r="D71" s="36"/>
      <c r="E71" s="64" t="str">
        <f>E9</f>
        <v>SO-00 - VRN</v>
      </c>
      <c r="F71" s="36"/>
      <c r="G71" s="36"/>
      <c r="H71" s="36"/>
      <c r="I71" s="36"/>
      <c r="J71" s="36"/>
      <c r="K71" s="36"/>
      <c r="L71" s="129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29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31" t="s">
        <v>19</v>
      </c>
      <c r="D73" s="36"/>
      <c r="E73" s="36"/>
      <c r="F73" s="28" t="str">
        <f>F12</f>
        <v xml:space="preserve"> </v>
      </c>
      <c r="G73" s="36"/>
      <c r="H73" s="36"/>
      <c r="I73" s="31" t="s">
        <v>21</v>
      </c>
      <c r="J73" s="67" t="str">
        <f>IF(J12="","",J12)</f>
        <v>30. 7. 2025</v>
      </c>
      <c r="K73" s="36"/>
      <c r="L73" s="129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29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5.15" customHeight="1">
      <c r="A75" s="34"/>
      <c r="B75" s="35"/>
      <c r="C75" s="31" t="s">
        <v>23</v>
      </c>
      <c r="D75" s="36"/>
      <c r="E75" s="36"/>
      <c r="F75" s="28" t="str">
        <f>E15</f>
        <v>Povodí Moravy s.p.</v>
      </c>
      <c r="G75" s="36"/>
      <c r="H75" s="36"/>
      <c r="I75" s="31" t="s">
        <v>28</v>
      </c>
      <c r="J75" s="32" t="str">
        <f>E21</f>
        <v>Jesep s.r.o.</v>
      </c>
      <c r="K75" s="36"/>
      <c r="L75" s="129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5.15" customHeight="1">
      <c r="A76" s="34"/>
      <c r="B76" s="35"/>
      <c r="C76" s="31" t="s">
        <v>27</v>
      </c>
      <c r="D76" s="36"/>
      <c r="E76" s="36"/>
      <c r="F76" s="28" t="str">
        <f>IF(E18="","",E18)</f>
        <v xml:space="preserve"> </v>
      </c>
      <c r="G76" s="36"/>
      <c r="H76" s="36"/>
      <c r="I76" s="31" t="s">
        <v>31</v>
      </c>
      <c r="J76" s="32" t="str">
        <f>E24</f>
        <v xml:space="preserve"> </v>
      </c>
      <c r="K76" s="36"/>
      <c r="L76" s="12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0.32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2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9" customFormat="1" ht="29.28" customHeight="1">
      <c r="A78" s="160"/>
      <c r="B78" s="161"/>
      <c r="C78" s="162" t="s">
        <v>97</v>
      </c>
      <c r="D78" s="163" t="s">
        <v>53</v>
      </c>
      <c r="E78" s="163" t="s">
        <v>49</v>
      </c>
      <c r="F78" s="163" t="s">
        <v>50</v>
      </c>
      <c r="G78" s="163" t="s">
        <v>98</v>
      </c>
      <c r="H78" s="163" t="s">
        <v>99</v>
      </c>
      <c r="I78" s="163" t="s">
        <v>100</v>
      </c>
      <c r="J78" s="163" t="s">
        <v>94</v>
      </c>
      <c r="K78" s="164" t="s">
        <v>101</v>
      </c>
      <c r="L78" s="165"/>
      <c r="M78" s="87" t="s">
        <v>17</v>
      </c>
      <c r="N78" s="88" t="s">
        <v>38</v>
      </c>
      <c r="O78" s="88" t="s">
        <v>102</v>
      </c>
      <c r="P78" s="88" t="s">
        <v>103</v>
      </c>
      <c r="Q78" s="88" t="s">
        <v>104</v>
      </c>
      <c r="R78" s="88" t="s">
        <v>105</v>
      </c>
      <c r="S78" s="88" t="s">
        <v>106</v>
      </c>
      <c r="T78" s="89" t="s">
        <v>107</v>
      </c>
      <c r="U78" s="160"/>
      <c r="V78" s="160"/>
      <c r="W78" s="160"/>
      <c r="X78" s="160"/>
      <c r="Y78" s="160"/>
      <c r="Z78" s="160"/>
      <c r="AA78" s="160"/>
      <c r="AB78" s="160"/>
      <c r="AC78" s="160"/>
      <c r="AD78" s="160"/>
      <c r="AE78" s="160"/>
    </row>
    <row r="79" s="2" customFormat="1" ht="22.8" customHeight="1">
      <c r="A79" s="34"/>
      <c r="B79" s="35"/>
      <c r="C79" s="94" t="s">
        <v>108</v>
      </c>
      <c r="D79" s="36"/>
      <c r="E79" s="36"/>
      <c r="F79" s="36"/>
      <c r="G79" s="36"/>
      <c r="H79" s="36"/>
      <c r="I79" s="36"/>
      <c r="J79" s="166">
        <f>BK79</f>
        <v>2265000</v>
      </c>
      <c r="K79" s="36"/>
      <c r="L79" s="40"/>
      <c r="M79" s="90"/>
      <c r="N79" s="167"/>
      <c r="O79" s="91"/>
      <c r="P79" s="168">
        <f>SUM(P80:P139)</f>
        <v>0.012999999999999999</v>
      </c>
      <c r="Q79" s="91"/>
      <c r="R79" s="168">
        <f>SUM(R80:R139)</f>
        <v>0</v>
      </c>
      <c r="S79" s="91"/>
      <c r="T79" s="169">
        <f>SUM(T80:T139)</f>
        <v>0.01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9" t="s">
        <v>67</v>
      </c>
      <c r="AU79" s="19" t="s">
        <v>95</v>
      </c>
      <c r="BK79" s="170">
        <f>SUM(BK80:BK139)</f>
        <v>2265000</v>
      </c>
    </row>
    <row r="80" s="2" customFormat="1" ht="16.5" customHeight="1">
      <c r="A80" s="34"/>
      <c r="B80" s="35"/>
      <c r="C80" s="171" t="s">
        <v>76</v>
      </c>
      <c r="D80" s="171" t="s">
        <v>109</v>
      </c>
      <c r="E80" s="172" t="s">
        <v>110</v>
      </c>
      <c r="F80" s="173" t="s">
        <v>111</v>
      </c>
      <c r="G80" s="174" t="s">
        <v>112</v>
      </c>
      <c r="H80" s="175">
        <v>1</v>
      </c>
      <c r="I80" s="176">
        <v>45000</v>
      </c>
      <c r="J80" s="176">
        <f>ROUND(I80*H80,2)</f>
        <v>45000</v>
      </c>
      <c r="K80" s="173" t="s">
        <v>113</v>
      </c>
      <c r="L80" s="40"/>
      <c r="M80" s="177" t="s">
        <v>17</v>
      </c>
      <c r="N80" s="178" t="s">
        <v>39</v>
      </c>
      <c r="O80" s="179">
        <v>0</v>
      </c>
      <c r="P80" s="179">
        <f>O80*H80</f>
        <v>0</v>
      </c>
      <c r="Q80" s="179">
        <v>0</v>
      </c>
      <c r="R80" s="179">
        <f>Q80*H80</f>
        <v>0</v>
      </c>
      <c r="S80" s="179">
        <v>0</v>
      </c>
      <c r="T80" s="180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81" t="s">
        <v>114</v>
      </c>
      <c r="AT80" s="181" t="s">
        <v>109</v>
      </c>
      <c r="AU80" s="181" t="s">
        <v>68</v>
      </c>
      <c r="AY80" s="19" t="s">
        <v>115</v>
      </c>
      <c r="BE80" s="182">
        <f>IF(N80="základní",J80,0)</f>
        <v>45000</v>
      </c>
      <c r="BF80" s="182">
        <f>IF(N80="snížená",J80,0)</f>
        <v>0</v>
      </c>
      <c r="BG80" s="182">
        <f>IF(N80="zákl. přenesená",J80,0)</f>
        <v>0</v>
      </c>
      <c r="BH80" s="182">
        <f>IF(N80="sníž. přenesená",J80,0)</f>
        <v>0</v>
      </c>
      <c r="BI80" s="182">
        <f>IF(N80="nulová",J80,0)</f>
        <v>0</v>
      </c>
      <c r="BJ80" s="19" t="s">
        <v>76</v>
      </c>
      <c r="BK80" s="182">
        <f>ROUND(I80*H80,2)</f>
        <v>45000</v>
      </c>
      <c r="BL80" s="19" t="s">
        <v>114</v>
      </c>
      <c r="BM80" s="181" t="s">
        <v>116</v>
      </c>
    </row>
    <row r="81" s="2" customFormat="1">
      <c r="A81" s="34"/>
      <c r="B81" s="35"/>
      <c r="C81" s="36"/>
      <c r="D81" s="183" t="s">
        <v>117</v>
      </c>
      <c r="E81" s="36"/>
      <c r="F81" s="184" t="s">
        <v>118</v>
      </c>
      <c r="G81" s="36"/>
      <c r="H81" s="36"/>
      <c r="I81" s="36"/>
      <c r="J81" s="36"/>
      <c r="K81" s="36"/>
      <c r="L81" s="40"/>
      <c r="M81" s="185"/>
      <c r="N81" s="186"/>
      <c r="O81" s="79"/>
      <c r="P81" s="79"/>
      <c r="Q81" s="79"/>
      <c r="R81" s="79"/>
      <c r="S81" s="79"/>
      <c r="T81" s="80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9" t="s">
        <v>117</v>
      </c>
      <c r="AU81" s="19" t="s">
        <v>68</v>
      </c>
    </row>
    <row r="82" s="2" customFormat="1" ht="16.5" customHeight="1">
      <c r="A82" s="34"/>
      <c r="B82" s="35"/>
      <c r="C82" s="171" t="s">
        <v>78</v>
      </c>
      <c r="D82" s="171" t="s">
        <v>109</v>
      </c>
      <c r="E82" s="172" t="s">
        <v>119</v>
      </c>
      <c r="F82" s="173" t="s">
        <v>120</v>
      </c>
      <c r="G82" s="174" t="s">
        <v>112</v>
      </c>
      <c r="H82" s="175">
        <v>1</v>
      </c>
      <c r="I82" s="176">
        <v>10000</v>
      </c>
      <c r="J82" s="176">
        <f>ROUND(I82*H82,2)</f>
        <v>10000</v>
      </c>
      <c r="K82" s="173" t="s">
        <v>113</v>
      </c>
      <c r="L82" s="40"/>
      <c r="M82" s="177" t="s">
        <v>17</v>
      </c>
      <c r="N82" s="178" t="s">
        <v>39</v>
      </c>
      <c r="O82" s="179">
        <v>0</v>
      </c>
      <c r="P82" s="179">
        <f>O82*H82</f>
        <v>0</v>
      </c>
      <c r="Q82" s="179">
        <v>0</v>
      </c>
      <c r="R82" s="179">
        <f>Q82*H82</f>
        <v>0</v>
      </c>
      <c r="S82" s="179">
        <v>0</v>
      </c>
      <c r="T82" s="180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81" t="s">
        <v>114</v>
      </c>
      <c r="AT82" s="181" t="s">
        <v>109</v>
      </c>
      <c r="AU82" s="181" t="s">
        <v>68</v>
      </c>
      <c r="AY82" s="19" t="s">
        <v>115</v>
      </c>
      <c r="BE82" s="182">
        <f>IF(N82="základní",J82,0)</f>
        <v>10000</v>
      </c>
      <c r="BF82" s="182">
        <f>IF(N82="snížená",J82,0)</f>
        <v>0</v>
      </c>
      <c r="BG82" s="182">
        <f>IF(N82="zákl. přenesená",J82,0)</f>
        <v>0</v>
      </c>
      <c r="BH82" s="182">
        <f>IF(N82="sníž. přenesená",J82,0)</f>
        <v>0</v>
      </c>
      <c r="BI82" s="182">
        <f>IF(N82="nulová",J82,0)</f>
        <v>0</v>
      </c>
      <c r="BJ82" s="19" t="s">
        <v>76</v>
      </c>
      <c r="BK82" s="182">
        <f>ROUND(I82*H82,2)</f>
        <v>10000</v>
      </c>
      <c r="BL82" s="19" t="s">
        <v>114</v>
      </c>
      <c r="BM82" s="181" t="s">
        <v>121</v>
      </c>
    </row>
    <row r="83" s="2" customFormat="1">
      <c r="A83" s="34"/>
      <c r="B83" s="35"/>
      <c r="C83" s="36"/>
      <c r="D83" s="183" t="s">
        <v>117</v>
      </c>
      <c r="E83" s="36"/>
      <c r="F83" s="184" t="s">
        <v>122</v>
      </c>
      <c r="G83" s="36"/>
      <c r="H83" s="36"/>
      <c r="I83" s="36"/>
      <c r="J83" s="36"/>
      <c r="K83" s="36"/>
      <c r="L83" s="40"/>
      <c r="M83" s="185"/>
      <c r="N83" s="186"/>
      <c r="O83" s="79"/>
      <c r="P83" s="79"/>
      <c r="Q83" s="79"/>
      <c r="R83" s="79"/>
      <c r="S83" s="79"/>
      <c r="T83" s="80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9" t="s">
        <v>117</v>
      </c>
      <c r="AU83" s="19" t="s">
        <v>68</v>
      </c>
    </row>
    <row r="84" s="2" customFormat="1">
      <c r="A84" s="34"/>
      <c r="B84" s="35"/>
      <c r="C84" s="36"/>
      <c r="D84" s="187" t="s">
        <v>123</v>
      </c>
      <c r="E84" s="36"/>
      <c r="F84" s="188" t="s">
        <v>124</v>
      </c>
      <c r="G84" s="36"/>
      <c r="H84" s="36"/>
      <c r="I84" s="36"/>
      <c r="J84" s="36"/>
      <c r="K84" s="36"/>
      <c r="L84" s="40"/>
      <c r="M84" s="185"/>
      <c r="N84" s="186"/>
      <c r="O84" s="79"/>
      <c r="P84" s="79"/>
      <c r="Q84" s="79"/>
      <c r="R84" s="79"/>
      <c r="S84" s="79"/>
      <c r="T84" s="80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T84" s="19" t="s">
        <v>123</v>
      </c>
      <c r="AU84" s="19" t="s">
        <v>68</v>
      </c>
    </row>
    <row r="85" s="2" customFormat="1" ht="16.5" customHeight="1">
      <c r="A85" s="34"/>
      <c r="B85" s="35"/>
      <c r="C85" s="171" t="s">
        <v>125</v>
      </c>
      <c r="D85" s="171" t="s">
        <v>109</v>
      </c>
      <c r="E85" s="172" t="s">
        <v>126</v>
      </c>
      <c r="F85" s="173" t="s">
        <v>127</v>
      </c>
      <c r="G85" s="174" t="s">
        <v>112</v>
      </c>
      <c r="H85" s="175">
        <v>1</v>
      </c>
      <c r="I85" s="176">
        <v>5000</v>
      </c>
      <c r="J85" s="176">
        <f>ROUND(I85*H85,2)</f>
        <v>5000</v>
      </c>
      <c r="K85" s="173" t="s">
        <v>17</v>
      </c>
      <c r="L85" s="40"/>
      <c r="M85" s="177" t="s">
        <v>17</v>
      </c>
      <c r="N85" s="178" t="s">
        <v>39</v>
      </c>
      <c r="O85" s="179">
        <v>0</v>
      </c>
      <c r="P85" s="179">
        <f>O85*H85</f>
        <v>0</v>
      </c>
      <c r="Q85" s="179">
        <v>0</v>
      </c>
      <c r="R85" s="179">
        <f>Q85*H85</f>
        <v>0</v>
      </c>
      <c r="S85" s="179">
        <v>0</v>
      </c>
      <c r="T85" s="180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1" t="s">
        <v>114</v>
      </c>
      <c r="AT85" s="181" t="s">
        <v>109</v>
      </c>
      <c r="AU85" s="181" t="s">
        <v>68</v>
      </c>
      <c r="AY85" s="19" t="s">
        <v>115</v>
      </c>
      <c r="BE85" s="182">
        <f>IF(N85="základní",J85,0)</f>
        <v>5000</v>
      </c>
      <c r="BF85" s="182">
        <f>IF(N85="snížená",J85,0)</f>
        <v>0</v>
      </c>
      <c r="BG85" s="182">
        <f>IF(N85="zákl. přenesená",J85,0)</f>
        <v>0</v>
      </c>
      <c r="BH85" s="182">
        <f>IF(N85="sníž. přenesená",J85,0)</f>
        <v>0</v>
      </c>
      <c r="BI85" s="182">
        <f>IF(N85="nulová",J85,0)</f>
        <v>0</v>
      </c>
      <c r="BJ85" s="19" t="s">
        <v>76</v>
      </c>
      <c r="BK85" s="182">
        <f>ROUND(I85*H85,2)</f>
        <v>5000</v>
      </c>
      <c r="BL85" s="19" t="s">
        <v>114</v>
      </c>
      <c r="BM85" s="181" t="s">
        <v>128</v>
      </c>
    </row>
    <row r="86" s="2" customFormat="1">
      <c r="A86" s="34"/>
      <c r="B86" s="35"/>
      <c r="C86" s="36"/>
      <c r="D86" s="187" t="s">
        <v>123</v>
      </c>
      <c r="E86" s="36"/>
      <c r="F86" s="188" t="s">
        <v>129</v>
      </c>
      <c r="G86" s="36"/>
      <c r="H86" s="36"/>
      <c r="I86" s="36"/>
      <c r="J86" s="36"/>
      <c r="K86" s="36"/>
      <c r="L86" s="40"/>
      <c r="M86" s="185"/>
      <c r="N86" s="186"/>
      <c r="O86" s="79"/>
      <c r="P86" s="79"/>
      <c r="Q86" s="79"/>
      <c r="R86" s="79"/>
      <c r="S86" s="79"/>
      <c r="T86" s="80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9" t="s">
        <v>123</v>
      </c>
      <c r="AU86" s="19" t="s">
        <v>68</v>
      </c>
    </row>
    <row r="87" s="2" customFormat="1" ht="16.5" customHeight="1">
      <c r="A87" s="34"/>
      <c r="B87" s="35"/>
      <c r="C87" s="171" t="s">
        <v>130</v>
      </c>
      <c r="D87" s="171" t="s">
        <v>109</v>
      </c>
      <c r="E87" s="172" t="s">
        <v>131</v>
      </c>
      <c r="F87" s="173" t="s">
        <v>132</v>
      </c>
      <c r="G87" s="174" t="s">
        <v>112</v>
      </c>
      <c r="H87" s="175">
        <v>1</v>
      </c>
      <c r="I87" s="176">
        <v>25000</v>
      </c>
      <c r="J87" s="176">
        <f>ROUND(I87*H87,2)</f>
        <v>25000</v>
      </c>
      <c r="K87" s="173" t="s">
        <v>113</v>
      </c>
      <c r="L87" s="40"/>
      <c r="M87" s="177" t="s">
        <v>17</v>
      </c>
      <c r="N87" s="178" t="s">
        <v>39</v>
      </c>
      <c r="O87" s="179">
        <v>0</v>
      </c>
      <c r="P87" s="179">
        <f>O87*H87</f>
        <v>0</v>
      </c>
      <c r="Q87" s="179">
        <v>0</v>
      </c>
      <c r="R87" s="179">
        <f>Q87*H87</f>
        <v>0</v>
      </c>
      <c r="S87" s="179">
        <v>0</v>
      </c>
      <c r="T87" s="180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1" t="s">
        <v>114</v>
      </c>
      <c r="AT87" s="181" t="s">
        <v>109</v>
      </c>
      <c r="AU87" s="181" t="s">
        <v>68</v>
      </c>
      <c r="AY87" s="19" t="s">
        <v>115</v>
      </c>
      <c r="BE87" s="182">
        <f>IF(N87="základní",J87,0)</f>
        <v>25000</v>
      </c>
      <c r="BF87" s="182">
        <f>IF(N87="snížená",J87,0)</f>
        <v>0</v>
      </c>
      <c r="BG87" s="182">
        <f>IF(N87="zákl. přenesená",J87,0)</f>
        <v>0</v>
      </c>
      <c r="BH87" s="182">
        <f>IF(N87="sníž. přenesená",J87,0)</f>
        <v>0</v>
      </c>
      <c r="BI87" s="182">
        <f>IF(N87="nulová",J87,0)</f>
        <v>0</v>
      </c>
      <c r="BJ87" s="19" t="s">
        <v>76</v>
      </c>
      <c r="BK87" s="182">
        <f>ROUND(I87*H87,2)</f>
        <v>25000</v>
      </c>
      <c r="BL87" s="19" t="s">
        <v>114</v>
      </c>
      <c r="BM87" s="181" t="s">
        <v>133</v>
      </c>
    </row>
    <row r="88" s="2" customFormat="1">
      <c r="A88" s="34"/>
      <c r="B88" s="35"/>
      <c r="C88" s="36"/>
      <c r="D88" s="183" t="s">
        <v>117</v>
      </c>
      <c r="E88" s="36"/>
      <c r="F88" s="184" t="s">
        <v>134</v>
      </c>
      <c r="G88" s="36"/>
      <c r="H88" s="36"/>
      <c r="I88" s="36"/>
      <c r="J88" s="36"/>
      <c r="K88" s="36"/>
      <c r="L88" s="40"/>
      <c r="M88" s="185"/>
      <c r="N88" s="186"/>
      <c r="O88" s="79"/>
      <c r="P88" s="79"/>
      <c r="Q88" s="79"/>
      <c r="R88" s="79"/>
      <c r="S88" s="79"/>
      <c r="T88" s="80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9" t="s">
        <v>117</v>
      </c>
      <c r="AU88" s="19" t="s">
        <v>68</v>
      </c>
    </row>
    <row r="89" s="2" customFormat="1">
      <c r="A89" s="34"/>
      <c r="B89" s="35"/>
      <c r="C89" s="36"/>
      <c r="D89" s="187" t="s">
        <v>123</v>
      </c>
      <c r="E89" s="36"/>
      <c r="F89" s="188" t="s">
        <v>135</v>
      </c>
      <c r="G89" s="36"/>
      <c r="H89" s="36"/>
      <c r="I89" s="36"/>
      <c r="J89" s="36"/>
      <c r="K89" s="36"/>
      <c r="L89" s="40"/>
      <c r="M89" s="185"/>
      <c r="N89" s="186"/>
      <c r="O89" s="79"/>
      <c r="P89" s="79"/>
      <c r="Q89" s="79"/>
      <c r="R89" s="79"/>
      <c r="S89" s="79"/>
      <c r="T89" s="80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9" t="s">
        <v>123</v>
      </c>
      <c r="AU89" s="19" t="s">
        <v>68</v>
      </c>
    </row>
    <row r="90" s="10" customFormat="1">
      <c r="A90" s="10"/>
      <c r="B90" s="189"/>
      <c r="C90" s="190"/>
      <c r="D90" s="187" t="s">
        <v>136</v>
      </c>
      <c r="E90" s="191" t="s">
        <v>17</v>
      </c>
      <c r="F90" s="192" t="s">
        <v>76</v>
      </c>
      <c r="G90" s="190"/>
      <c r="H90" s="193">
        <v>1</v>
      </c>
      <c r="I90" s="190"/>
      <c r="J90" s="190"/>
      <c r="K90" s="190"/>
      <c r="L90" s="194"/>
      <c r="M90" s="195"/>
      <c r="N90" s="196"/>
      <c r="O90" s="196"/>
      <c r="P90" s="196"/>
      <c r="Q90" s="196"/>
      <c r="R90" s="196"/>
      <c r="S90" s="196"/>
      <c r="T90" s="197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T90" s="198" t="s">
        <v>136</v>
      </c>
      <c r="AU90" s="198" t="s">
        <v>68</v>
      </c>
      <c r="AV90" s="10" t="s">
        <v>78</v>
      </c>
      <c r="AW90" s="10" t="s">
        <v>30</v>
      </c>
      <c r="AX90" s="10" t="s">
        <v>76</v>
      </c>
      <c r="AY90" s="198" t="s">
        <v>115</v>
      </c>
    </row>
    <row r="91" s="2" customFormat="1" ht="16.5" customHeight="1">
      <c r="A91" s="34"/>
      <c r="B91" s="35"/>
      <c r="C91" s="171" t="s">
        <v>137</v>
      </c>
      <c r="D91" s="171" t="s">
        <v>109</v>
      </c>
      <c r="E91" s="172" t="s">
        <v>138</v>
      </c>
      <c r="F91" s="173" t="s">
        <v>139</v>
      </c>
      <c r="G91" s="174" t="s">
        <v>112</v>
      </c>
      <c r="H91" s="175">
        <v>1</v>
      </c>
      <c r="I91" s="176">
        <v>10000</v>
      </c>
      <c r="J91" s="176">
        <f>ROUND(I91*H91,2)</f>
        <v>10000</v>
      </c>
      <c r="K91" s="173" t="s">
        <v>113</v>
      </c>
      <c r="L91" s="40"/>
      <c r="M91" s="177" t="s">
        <v>17</v>
      </c>
      <c r="N91" s="178" t="s">
        <v>39</v>
      </c>
      <c r="O91" s="179">
        <v>0</v>
      </c>
      <c r="P91" s="179">
        <f>O91*H91</f>
        <v>0</v>
      </c>
      <c r="Q91" s="179">
        <v>0</v>
      </c>
      <c r="R91" s="179">
        <f>Q91*H91</f>
        <v>0</v>
      </c>
      <c r="S91" s="179">
        <v>0</v>
      </c>
      <c r="T91" s="180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1" t="s">
        <v>114</v>
      </c>
      <c r="AT91" s="181" t="s">
        <v>109</v>
      </c>
      <c r="AU91" s="181" t="s">
        <v>68</v>
      </c>
      <c r="AY91" s="19" t="s">
        <v>115</v>
      </c>
      <c r="BE91" s="182">
        <f>IF(N91="základní",J91,0)</f>
        <v>10000</v>
      </c>
      <c r="BF91" s="182">
        <f>IF(N91="snížená",J91,0)</f>
        <v>0</v>
      </c>
      <c r="BG91" s="182">
        <f>IF(N91="zákl. přenesená",J91,0)</f>
        <v>0</v>
      </c>
      <c r="BH91" s="182">
        <f>IF(N91="sníž. přenesená",J91,0)</f>
        <v>0</v>
      </c>
      <c r="BI91" s="182">
        <f>IF(N91="nulová",J91,0)</f>
        <v>0</v>
      </c>
      <c r="BJ91" s="19" t="s">
        <v>76</v>
      </c>
      <c r="BK91" s="182">
        <f>ROUND(I91*H91,2)</f>
        <v>10000</v>
      </c>
      <c r="BL91" s="19" t="s">
        <v>114</v>
      </c>
      <c r="BM91" s="181" t="s">
        <v>140</v>
      </c>
    </row>
    <row r="92" s="2" customFormat="1">
      <c r="A92" s="34"/>
      <c r="B92" s="35"/>
      <c r="C92" s="36"/>
      <c r="D92" s="183" t="s">
        <v>117</v>
      </c>
      <c r="E92" s="36"/>
      <c r="F92" s="184" t="s">
        <v>141</v>
      </c>
      <c r="G92" s="36"/>
      <c r="H92" s="36"/>
      <c r="I92" s="36"/>
      <c r="J92" s="36"/>
      <c r="K92" s="36"/>
      <c r="L92" s="40"/>
      <c r="M92" s="185"/>
      <c r="N92" s="186"/>
      <c r="O92" s="79"/>
      <c r="P92" s="79"/>
      <c r="Q92" s="79"/>
      <c r="R92" s="79"/>
      <c r="S92" s="79"/>
      <c r="T92" s="80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9" t="s">
        <v>117</v>
      </c>
      <c r="AU92" s="19" t="s">
        <v>68</v>
      </c>
    </row>
    <row r="93" s="2" customFormat="1">
      <c r="A93" s="34"/>
      <c r="B93" s="35"/>
      <c r="C93" s="36"/>
      <c r="D93" s="187" t="s">
        <v>123</v>
      </c>
      <c r="E93" s="36"/>
      <c r="F93" s="188" t="s">
        <v>142</v>
      </c>
      <c r="G93" s="36"/>
      <c r="H93" s="36"/>
      <c r="I93" s="36"/>
      <c r="J93" s="36"/>
      <c r="K93" s="36"/>
      <c r="L93" s="40"/>
      <c r="M93" s="185"/>
      <c r="N93" s="186"/>
      <c r="O93" s="79"/>
      <c r="P93" s="79"/>
      <c r="Q93" s="79"/>
      <c r="R93" s="79"/>
      <c r="S93" s="79"/>
      <c r="T93" s="80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9" t="s">
        <v>123</v>
      </c>
      <c r="AU93" s="19" t="s">
        <v>68</v>
      </c>
    </row>
    <row r="94" s="10" customFormat="1">
      <c r="A94" s="10"/>
      <c r="B94" s="189"/>
      <c r="C94" s="190"/>
      <c r="D94" s="187" t="s">
        <v>136</v>
      </c>
      <c r="E94" s="191" t="s">
        <v>17</v>
      </c>
      <c r="F94" s="192" t="s">
        <v>76</v>
      </c>
      <c r="G94" s="190"/>
      <c r="H94" s="193">
        <v>1</v>
      </c>
      <c r="I94" s="190"/>
      <c r="J94" s="190"/>
      <c r="K94" s="190"/>
      <c r="L94" s="194"/>
      <c r="M94" s="195"/>
      <c r="N94" s="196"/>
      <c r="O94" s="196"/>
      <c r="P94" s="196"/>
      <c r="Q94" s="196"/>
      <c r="R94" s="196"/>
      <c r="S94" s="196"/>
      <c r="T94" s="197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198" t="s">
        <v>136</v>
      </c>
      <c r="AU94" s="198" t="s">
        <v>68</v>
      </c>
      <c r="AV94" s="10" t="s">
        <v>78</v>
      </c>
      <c r="AW94" s="10" t="s">
        <v>30</v>
      </c>
      <c r="AX94" s="10" t="s">
        <v>76</v>
      </c>
      <c r="AY94" s="198" t="s">
        <v>115</v>
      </c>
    </row>
    <row r="95" s="2" customFormat="1" ht="16.5" customHeight="1">
      <c r="A95" s="34"/>
      <c r="B95" s="35"/>
      <c r="C95" s="171" t="s">
        <v>143</v>
      </c>
      <c r="D95" s="171" t="s">
        <v>109</v>
      </c>
      <c r="E95" s="172" t="s">
        <v>144</v>
      </c>
      <c r="F95" s="173" t="s">
        <v>145</v>
      </c>
      <c r="G95" s="174" t="s">
        <v>112</v>
      </c>
      <c r="H95" s="175">
        <v>1</v>
      </c>
      <c r="I95" s="176">
        <v>15000</v>
      </c>
      <c r="J95" s="176">
        <f>ROUND(I95*H95,2)</f>
        <v>15000</v>
      </c>
      <c r="K95" s="173" t="s">
        <v>113</v>
      </c>
      <c r="L95" s="40"/>
      <c r="M95" s="177" t="s">
        <v>17</v>
      </c>
      <c r="N95" s="178" t="s">
        <v>39</v>
      </c>
      <c r="O95" s="179">
        <v>0</v>
      </c>
      <c r="P95" s="179">
        <f>O95*H95</f>
        <v>0</v>
      </c>
      <c r="Q95" s="179">
        <v>0</v>
      </c>
      <c r="R95" s="179">
        <f>Q95*H95</f>
        <v>0</v>
      </c>
      <c r="S95" s="179">
        <v>0</v>
      </c>
      <c r="T95" s="180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1" t="s">
        <v>114</v>
      </c>
      <c r="AT95" s="181" t="s">
        <v>109</v>
      </c>
      <c r="AU95" s="181" t="s">
        <v>68</v>
      </c>
      <c r="AY95" s="19" t="s">
        <v>115</v>
      </c>
      <c r="BE95" s="182">
        <f>IF(N95="základní",J95,0)</f>
        <v>15000</v>
      </c>
      <c r="BF95" s="182">
        <f>IF(N95="snížená",J95,0)</f>
        <v>0</v>
      </c>
      <c r="BG95" s="182">
        <f>IF(N95="zákl. přenesená",J95,0)</f>
        <v>0</v>
      </c>
      <c r="BH95" s="182">
        <f>IF(N95="sníž. přenesená",J95,0)</f>
        <v>0</v>
      </c>
      <c r="BI95" s="182">
        <f>IF(N95="nulová",J95,0)</f>
        <v>0</v>
      </c>
      <c r="BJ95" s="19" t="s">
        <v>76</v>
      </c>
      <c r="BK95" s="182">
        <f>ROUND(I95*H95,2)</f>
        <v>15000</v>
      </c>
      <c r="BL95" s="19" t="s">
        <v>114</v>
      </c>
      <c r="BM95" s="181" t="s">
        <v>146</v>
      </c>
    </row>
    <row r="96" s="2" customFormat="1">
      <c r="A96" s="34"/>
      <c r="B96" s="35"/>
      <c r="C96" s="36"/>
      <c r="D96" s="183" t="s">
        <v>117</v>
      </c>
      <c r="E96" s="36"/>
      <c r="F96" s="184" t="s">
        <v>147</v>
      </c>
      <c r="G96" s="36"/>
      <c r="H96" s="36"/>
      <c r="I96" s="36"/>
      <c r="J96" s="36"/>
      <c r="K96" s="36"/>
      <c r="L96" s="40"/>
      <c r="M96" s="185"/>
      <c r="N96" s="186"/>
      <c r="O96" s="79"/>
      <c r="P96" s="79"/>
      <c r="Q96" s="79"/>
      <c r="R96" s="79"/>
      <c r="S96" s="79"/>
      <c r="T96" s="80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9" t="s">
        <v>117</v>
      </c>
      <c r="AU96" s="19" t="s">
        <v>68</v>
      </c>
    </row>
    <row r="97" s="2" customFormat="1">
      <c r="A97" s="34"/>
      <c r="B97" s="35"/>
      <c r="C97" s="36"/>
      <c r="D97" s="187" t="s">
        <v>123</v>
      </c>
      <c r="E97" s="36"/>
      <c r="F97" s="188" t="s">
        <v>148</v>
      </c>
      <c r="G97" s="36"/>
      <c r="H97" s="36"/>
      <c r="I97" s="36"/>
      <c r="J97" s="36"/>
      <c r="K97" s="36"/>
      <c r="L97" s="40"/>
      <c r="M97" s="185"/>
      <c r="N97" s="186"/>
      <c r="O97" s="79"/>
      <c r="P97" s="79"/>
      <c r="Q97" s="79"/>
      <c r="R97" s="79"/>
      <c r="S97" s="79"/>
      <c r="T97" s="80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9" t="s">
        <v>123</v>
      </c>
      <c r="AU97" s="19" t="s">
        <v>68</v>
      </c>
    </row>
    <row r="98" s="2" customFormat="1" ht="16.5" customHeight="1">
      <c r="A98" s="34"/>
      <c r="B98" s="35"/>
      <c r="C98" s="171" t="s">
        <v>149</v>
      </c>
      <c r="D98" s="171" t="s">
        <v>109</v>
      </c>
      <c r="E98" s="172" t="s">
        <v>150</v>
      </c>
      <c r="F98" s="173" t="s">
        <v>151</v>
      </c>
      <c r="G98" s="174" t="s">
        <v>112</v>
      </c>
      <c r="H98" s="175">
        <v>1</v>
      </c>
      <c r="I98" s="176">
        <v>5000</v>
      </c>
      <c r="J98" s="176">
        <f>ROUND(I98*H98,2)</f>
        <v>5000</v>
      </c>
      <c r="K98" s="173" t="s">
        <v>17</v>
      </c>
      <c r="L98" s="40"/>
      <c r="M98" s="177" t="s">
        <v>17</v>
      </c>
      <c r="N98" s="178" t="s">
        <v>39</v>
      </c>
      <c r="O98" s="179">
        <v>0</v>
      </c>
      <c r="P98" s="179">
        <f>O98*H98</f>
        <v>0</v>
      </c>
      <c r="Q98" s="179">
        <v>0</v>
      </c>
      <c r="R98" s="179">
        <f>Q98*H98</f>
        <v>0</v>
      </c>
      <c r="S98" s="179">
        <v>0</v>
      </c>
      <c r="T98" s="180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1" t="s">
        <v>114</v>
      </c>
      <c r="AT98" s="181" t="s">
        <v>109</v>
      </c>
      <c r="AU98" s="181" t="s">
        <v>68</v>
      </c>
      <c r="AY98" s="19" t="s">
        <v>115</v>
      </c>
      <c r="BE98" s="182">
        <f>IF(N98="základní",J98,0)</f>
        <v>5000</v>
      </c>
      <c r="BF98" s="182">
        <f>IF(N98="snížená",J98,0)</f>
        <v>0</v>
      </c>
      <c r="BG98" s="182">
        <f>IF(N98="zákl. přenesená",J98,0)</f>
        <v>0</v>
      </c>
      <c r="BH98" s="182">
        <f>IF(N98="sníž. přenesená",J98,0)</f>
        <v>0</v>
      </c>
      <c r="BI98" s="182">
        <f>IF(N98="nulová",J98,0)</f>
        <v>0</v>
      </c>
      <c r="BJ98" s="19" t="s">
        <v>76</v>
      </c>
      <c r="BK98" s="182">
        <f>ROUND(I98*H98,2)</f>
        <v>5000</v>
      </c>
      <c r="BL98" s="19" t="s">
        <v>114</v>
      </c>
      <c r="BM98" s="181" t="s">
        <v>152</v>
      </c>
    </row>
    <row r="99" s="2" customFormat="1" ht="16.5" customHeight="1">
      <c r="A99" s="34"/>
      <c r="B99" s="35"/>
      <c r="C99" s="171" t="s">
        <v>153</v>
      </c>
      <c r="D99" s="171" t="s">
        <v>109</v>
      </c>
      <c r="E99" s="172" t="s">
        <v>154</v>
      </c>
      <c r="F99" s="173" t="s">
        <v>155</v>
      </c>
      <c r="G99" s="174" t="s">
        <v>112</v>
      </c>
      <c r="H99" s="175">
        <v>1</v>
      </c>
      <c r="I99" s="176">
        <v>35000</v>
      </c>
      <c r="J99" s="176">
        <f>ROUND(I99*H99,2)</f>
        <v>35000</v>
      </c>
      <c r="K99" s="173" t="s">
        <v>113</v>
      </c>
      <c r="L99" s="40"/>
      <c r="M99" s="177" t="s">
        <v>17</v>
      </c>
      <c r="N99" s="178" t="s">
        <v>39</v>
      </c>
      <c r="O99" s="179">
        <v>0</v>
      </c>
      <c r="P99" s="179">
        <f>O99*H99</f>
        <v>0</v>
      </c>
      <c r="Q99" s="179">
        <v>0</v>
      </c>
      <c r="R99" s="179">
        <f>Q99*H99</f>
        <v>0</v>
      </c>
      <c r="S99" s="179">
        <v>0</v>
      </c>
      <c r="T99" s="180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1" t="s">
        <v>114</v>
      </c>
      <c r="AT99" s="181" t="s">
        <v>109</v>
      </c>
      <c r="AU99" s="181" t="s">
        <v>68</v>
      </c>
      <c r="AY99" s="19" t="s">
        <v>115</v>
      </c>
      <c r="BE99" s="182">
        <f>IF(N99="základní",J99,0)</f>
        <v>35000</v>
      </c>
      <c r="BF99" s="182">
        <f>IF(N99="snížená",J99,0)</f>
        <v>0</v>
      </c>
      <c r="BG99" s="182">
        <f>IF(N99="zákl. přenesená",J99,0)</f>
        <v>0</v>
      </c>
      <c r="BH99" s="182">
        <f>IF(N99="sníž. přenesená",J99,0)</f>
        <v>0</v>
      </c>
      <c r="BI99" s="182">
        <f>IF(N99="nulová",J99,0)</f>
        <v>0</v>
      </c>
      <c r="BJ99" s="19" t="s">
        <v>76</v>
      </c>
      <c r="BK99" s="182">
        <f>ROUND(I99*H99,2)</f>
        <v>35000</v>
      </c>
      <c r="BL99" s="19" t="s">
        <v>114</v>
      </c>
      <c r="BM99" s="181" t="s">
        <v>156</v>
      </c>
    </row>
    <row r="100" s="2" customFormat="1">
      <c r="A100" s="34"/>
      <c r="B100" s="35"/>
      <c r="C100" s="36"/>
      <c r="D100" s="183" t="s">
        <v>117</v>
      </c>
      <c r="E100" s="36"/>
      <c r="F100" s="184" t="s">
        <v>157</v>
      </c>
      <c r="G100" s="36"/>
      <c r="H100" s="36"/>
      <c r="I100" s="36"/>
      <c r="J100" s="36"/>
      <c r="K100" s="36"/>
      <c r="L100" s="40"/>
      <c r="M100" s="185"/>
      <c r="N100" s="186"/>
      <c r="O100" s="79"/>
      <c r="P100" s="79"/>
      <c r="Q100" s="79"/>
      <c r="R100" s="79"/>
      <c r="S100" s="79"/>
      <c r="T100" s="80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9" t="s">
        <v>117</v>
      </c>
      <c r="AU100" s="19" t="s">
        <v>68</v>
      </c>
    </row>
    <row r="101" s="2" customFormat="1">
      <c r="A101" s="34"/>
      <c r="B101" s="35"/>
      <c r="C101" s="36"/>
      <c r="D101" s="187" t="s">
        <v>123</v>
      </c>
      <c r="E101" s="36"/>
      <c r="F101" s="188" t="s">
        <v>158</v>
      </c>
      <c r="G101" s="36"/>
      <c r="H101" s="36"/>
      <c r="I101" s="36"/>
      <c r="J101" s="36"/>
      <c r="K101" s="36"/>
      <c r="L101" s="40"/>
      <c r="M101" s="185"/>
      <c r="N101" s="186"/>
      <c r="O101" s="79"/>
      <c r="P101" s="79"/>
      <c r="Q101" s="79"/>
      <c r="R101" s="79"/>
      <c r="S101" s="79"/>
      <c r="T101" s="80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9" t="s">
        <v>123</v>
      </c>
      <c r="AU101" s="19" t="s">
        <v>68</v>
      </c>
    </row>
    <row r="102" s="2" customFormat="1" ht="16.5" customHeight="1">
      <c r="A102" s="34"/>
      <c r="B102" s="35"/>
      <c r="C102" s="171" t="s">
        <v>159</v>
      </c>
      <c r="D102" s="171" t="s">
        <v>109</v>
      </c>
      <c r="E102" s="172" t="s">
        <v>160</v>
      </c>
      <c r="F102" s="173" t="s">
        <v>161</v>
      </c>
      <c r="G102" s="174" t="s">
        <v>112</v>
      </c>
      <c r="H102" s="175">
        <v>1</v>
      </c>
      <c r="I102" s="176">
        <v>35000</v>
      </c>
      <c r="J102" s="176">
        <f>ROUND(I102*H102,2)</f>
        <v>35000</v>
      </c>
      <c r="K102" s="173" t="s">
        <v>113</v>
      </c>
      <c r="L102" s="40"/>
      <c r="M102" s="177" t="s">
        <v>17</v>
      </c>
      <c r="N102" s="178" t="s">
        <v>39</v>
      </c>
      <c r="O102" s="179">
        <v>0</v>
      </c>
      <c r="P102" s="179">
        <f>O102*H102</f>
        <v>0</v>
      </c>
      <c r="Q102" s="179">
        <v>0</v>
      </c>
      <c r="R102" s="179">
        <f>Q102*H102</f>
        <v>0</v>
      </c>
      <c r="S102" s="179">
        <v>0</v>
      </c>
      <c r="T102" s="180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1" t="s">
        <v>114</v>
      </c>
      <c r="AT102" s="181" t="s">
        <v>109</v>
      </c>
      <c r="AU102" s="181" t="s">
        <v>68</v>
      </c>
      <c r="AY102" s="19" t="s">
        <v>115</v>
      </c>
      <c r="BE102" s="182">
        <f>IF(N102="základní",J102,0)</f>
        <v>35000</v>
      </c>
      <c r="BF102" s="182">
        <f>IF(N102="snížená",J102,0)</f>
        <v>0</v>
      </c>
      <c r="BG102" s="182">
        <f>IF(N102="zákl. přenesená",J102,0)</f>
        <v>0</v>
      </c>
      <c r="BH102" s="182">
        <f>IF(N102="sníž. přenesená",J102,0)</f>
        <v>0</v>
      </c>
      <c r="BI102" s="182">
        <f>IF(N102="nulová",J102,0)</f>
        <v>0</v>
      </c>
      <c r="BJ102" s="19" t="s">
        <v>76</v>
      </c>
      <c r="BK102" s="182">
        <f>ROUND(I102*H102,2)</f>
        <v>35000</v>
      </c>
      <c r="BL102" s="19" t="s">
        <v>114</v>
      </c>
      <c r="BM102" s="181" t="s">
        <v>162</v>
      </c>
    </row>
    <row r="103" s="2" customFormat="1">
      <c r="A103" s="34"/>
      <c r="B103" s="35"/>
      <c r="C103" s="36"/>
      <c r="D103" s="183" t="s">
        <v>117</v>
      </c>
      <c r="E103" s="36"/>
      <c r="F103" s="184" t="s">
        <v>163</v>
      </c>
      <c r="G103" s="36"/>
      <c r="H103" s="36"/>
      <c r="I103" s="36"/>
      <c r="J103" s="36"/>
      <c r="K103" s="36"/>
      <c r="L103" s="40"/>
      <c r="M103" s="185"/>
      <c r="N103" s="186"/>
      <c r="O103" s="79"/>
      <c r="P103" s="79"/>
      <c r="Q103" s="79"/>
      <c r="R103" s="79"/>
      <c r="S103" s="79"/>
      <c r="T103" s="80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9" t="s">
        <v>117</v>
      </c>
      <c r="AU103" s="19" t="s">
        <v>68</v>
      </c>
    </row>
    <row r="104" s="2" customFormat="1">
      <c r="A104" s="34"/>
      <c r="B104" s="35"/>
      <c r="C104" s="36"/>
      <c r="D104" s="187" t="s">
        <v>123</v>
      </c>
      <c r="E104" s="36"/>
      <c r="F104" s="188" t="s">
        <v>164</v>
      </c>
      <c r="G104" s="36"/>
      <c r="H104" s="36"/>
      <c r="I104" s="36"/>
      <c r="J104" s="36"/>
      <c r="K104" s="36"/>
      <c r="L104" s="40"/>
      <c r="M104" s="185"/>
      <c r="N104" s="186"/>
      <c r="O104" s="79"/>
      <c r="P104" s="79"/>
      <c r="Q104" s="79"/>
      <c r="R104" s="79"/>
      <c r="S104" s="79"/>
      <c r="T104" s="80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9" t="s">
        <v>123</v>
      </c>
      <c r="AU104" s="19" t="s">
        <v>68</v>
      </c>
    </row>
    <row r="105" s="10" customFormat="1">
      <c r="A105" s="10"/>
      <c r="B105" s="189"/>
      <c r="C105" s="190"/>
      <c r="D105" s="187" t="s">
        <v>136</v>
      </c>
      <c r="E105" s="191" t="s">
        <v>17</v>
      </c>
      <c r="F105" s="192" t="s">
        <v>76</v>
      </c>
      <c r="G105" s="190"/>
      <c r="H105" s="193">
        <v>1</v>
      </c>
      <c r="I105" s="190"/>
      <c r="J105" s="190"/>
      <c r="K105" s="190"/>
      <c r="L105" s="194"/>
      <c r="M105" s="195"/>
      <c r="N105" s="196"/>
      <c r="O105" s="196"/>
      <c r="P105" s="196"/>
      <c r="Q105" s="196"/>
      <c r="R105" s="196"/>
      <c r="S105" s="196"/>
      <c r="T105" s="197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198" t="s">
        <v>136</v>
      </c>
      <c r="AU105" s="198" t="s">
        <v>68</v>
      </c>
      <c r="AV105" s="10" t="s">
        <v>78</v>
      </c>
      <c r="AW105" s="10" t="s">
        <v>30</v>
      </c>
      <c r="AX105" s="10" t="s">
        <v>76</v>
      </c>
      <c r="AY105" s="198" t="s">
        <v>115</v>
      </c>
    </row>
    <row r="106" s="2" customFormat="1" ht="16.5" customHeight="1">
      <c r="A106" s="34"/>
      <c r="B106" s="35"/>
      <c r="C106" s="171" t="s">
        <v>165</v>
      </c>
      <c r="D106" s="171" t="s">
        <v>109</v>
      </c>
      <c r="E106" s="172" t="s">
        <v>166</v>
      </c>
      <c r="F106" s="173" t="s">
        <v>167</v>
      </c>
      <c r="G106" s="174" t="s">
        <v>112</v>
      </c>
      <c r="H106" s="175">
        <v>1</v>
      </c>
      <c r="I106" s="176">
        <v>5000</v>
      </c>
      <c r="J106" s="176">
        <f>ROUND(I106*H106,2)</f>
        <v>5000</v>
      </c>
      <c r="K106" s="173" t="s">
        <v>113</v>
      </c>
      <c r="L106" s="40"/>
      <c r="M106" s="177" t="s">
        <v>17</v>
      </c>
      <c r="N106" s="178" t="s">
        <v>39</v>
      </c>
      <c r="O106" s="179">
        <v>0</v>
      </c>
      <c r="P106" s="179">
        <f>O106*H106</f>
        <v>0</v>
      </c>
      <c r="Q106" s="179">
        <v>0</v>
      </c>
      <c r="R106" s="179">
        <f>Q106*H106</f>
        <v>0</v>
      </c>
      <c r="S106" s="179">
        <v>0</v>
      </c>
      <c r="T106" s="180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1" t="s">
        <v>114</v>
      </c>
      <c r="AT106" s="181" t="s">
        <v>109</v>
      </c>
      <c r="AU106" s="181" t="s">
        <v>68</v>
      </c>
      <c r="AY106" s="19" t="s">
        <v>115</v>
      </c>
      <c r="BE106" s="182">
        <f>IF(N106="základní",J106,0)</f>
        <v>5000</v>
      </c>
      <c r="BF106" s="182">
        <f>IF(N106="snížená",J106,0)</f>
        <v>0</v>
      </c>
      <c r="BG106" s="182">
        <f>IF(N106="zákl. přenesená",J106,0)</f>
        <v>0</v>
      </c>
      <c r="BH106" s="182">
        <f>IF(N106="sníž. přenesená",J106,0)</f>
        <v>0</v>
      </c>
      <c r="BI106" s="182">
        <f>IF(N106="nulová",J106,0)</f>
        <v>0</v>
      </c>
      <c r="BJ106" s="19" t="s">
        <v>76</v>
      </c>
      <c r="BK106" s="182">
        <f>ROUND(I106*H106,2)</f>
        <v>5000</v>
      </c>
      <c r="BL106" s="19" t="s">
        <v>114</v>
      </c>
      <c r="BM106" s="181" t="s">
        <v>168</v>
      </c>
    </row>
    <row r="107" s="2" customFormat="1">
      <c r="A107" s="34"/>
      <c r="B107" s="35"/>
      <c r="C107" s="36"/>
      <c r="D107" s="183" t="s">
        <v>117</v>
      </c>
      <c r="E107" s="36"/>
      <c r="F107" s="184" t="s">
        <v>169</v>
      </c>
      <c r="G107" s="36"/>
      <c r="H107" s="36"/>
      <c r="I107" s="36"/>
      <c r="J107" s="36"/>
      <c r="K107" s="36"/>
      <c r="L107" s="40"/>
      <c r="M107" s="185"/>
      <c r="N107" s="186"/>
      <c r="O107" s="79"/>
      <c r="P107" s="79"/>
      <c r="Q107" s="79"/>
      <c r="R107" s="79"/>
      <c r="S107" s="79"/>
      <c r="T107" s="80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9" t="s">
        <v>117</v>
      </c>
      <c r="AU107" s="19" t="s">
        <v>68</v>
      </c>
    </row>
    <row r="108" s="2" customFormat="1">
      <c r="A108" s="34"/>
      <c r="B108" s="35"/>
      <c r="C108" s="36"/>
      <c r="D108" s="187" t="s">
        <v>123</v>
      </c>
      <c r="E108" s="36"/>
      <c r="F108" s="188" t="s">
        <v>170</v>
      </c>
      <c r="G108" s="36"/>
      <c r="H108" s="36"/>
      <c r="I108" s="36"/>
      <c r="J108" s="36"/>
      <c r="K108" s="36"/>
      <c r="L108" s="40"/>
      <c r="M108" s="185"/>
      <c r="N108" s="186"/>
      <c r="O108" s="79"/>
      <c r="P108" s="79"/>
      <c r="Q108" s="79"/>
      <c r="R108" s="79"/>
      <c r="S108" s="79"/>
      <c r="T108" s="80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9" t="s">
        <v>123</v>
      </c>
      <c r="AU108" s="19" t="s">
        <v>68</v>
      </c>
    </row>
    <row r="109" s="2" customFormat="1" ht="16.5" customHeight="1">
      <c r="A109" s="34"/>
      <c r="B109" s="35"/>
      <c r="C109" s="171" t="s">
        <v>171</v>
      </c>
      <c r="D109" s="171" t="s">
        <v>109</v>
      </c>
      <c r="E109" s="172" t="s">
        <v>172</v>
      </c>
      <c r="F109" s="173" t="s">
        <v>173</v>
      </c>
      <c r="G109" s="174" t="s">
        <v>112</v>
      </c>
      <c r="H109" s="175">
        <v>1</v>
      </c>
      <c r="I109" s="176">
        <v>100000</v>
      </c>
      <c r="J109" s="176">
        <f>ROUND(I109*H109,2)</f>
        <v>100000</v>
      </c>
      <c r="K109" s="173" t="s">
        <v>113</v>
      </c>
      <c r="L109" s="40"/>
      <c r="M109" s="177" t="s">
        <v>17</v>
      </c>
      <c r="N109" s="178" t="s">
        <v>39</v>
      </c>
      <c r="O109" s="179">
        <v>0</v>
      </c>
      <c r="P109" s="179">
        <f>O109*H109</f>
        <v>0</v>
      </c>
      <c r="Q109" s="179">
        <v>0</v>
      </c>
      <c r="R109" s="179">
        <f>Q109*H109</f>
        <v>0</v>
      </c>
      <c r="S109" s="179">
        <v>0</v>
      </c>
      <c r="T109" s="180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1" t="s">
        <v>114</v>
      </c>
      <c r="AT109" s="181" t="s">
        <v>109</v>
      </c>
      <c r="AU109" s="181" t="s">
        <v>68</v>
      </c>
      <c r="AY109" s="19" t="s">
        <v>115</v>
      </c>
      <c r="BE109" s="182">
        <f>IF(N109="základní",J109,0)</f>
        <v>100000</v>
      </c>
      <c r="BF109" s="182">
        <f>IF(N109="snížená",J109,0)</f>
        <v>0</v>
      </c>
      <c r="BG109" s="182">
        <f>IF(N109="zákl. přenesená",J109,0)</f>
        <v>0</v>
      </c>
      <c r="BH109" s="182">
        <f>IF(N109="sníž. přenesená",J109,0)</f>
        <v>0</v>
      </c>
      <c r="BI109" s="182">
        <f>IF(N109="nulová",J109,0)</f>
        <v>0</v>
      </c>
      <c r="BJ109" s="19" t="s">
        <v>76</v>
      </c>
      <c r="BK109" s="182">
        <f>ROUND(I109*H109,2)</f>
        <v>100000</v>
      </c>
      <c r="BL109" s="19" t="s">
        <v>114</v>
      </c>
      <c r="BM109" s="181" t="s">
        <v>174</v>
      </c>
    </row>
    <row r="110" s="2" customFormat="1">
      <c r="A110" s="34"/>
      <c r="B110" s="35"/>
      <c r="C110" s="36"/>
      <c r="D110" s="183" t="s">
        <v>117</v>
      </c>
      <c r="E110" s="36"/>
      <c r="F110" s="184" t="s">
        <v>175</v>
      </c>
      <c r="G110" s="36"/>
      <c r="H110" s="36"/>
      <c r="I110" s="36"/>
      <c r="J110" s="36"/>
      <c r="K110" s="36"/>
      <c r="L110" s="40"/>
      <c r="M110" s="185"/>
      <c r="N110" s="186"/>
      <c r="O110" s="79"/>
      <c r="P110" s="79"/>
      <c r="Q110" s="79"/>
      <c r="R110" s="79"/>
      <c r="S110" s="79"/>
      <c r="T110" s="80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9" t="s">
        <v>117</v>
      </c>
      <c r="AU110" s="19" t="s">
        <v>68</v>
      </c>
    </row>
    <row r="111" s="2" customFormat="1">
      <c r="A111" s="34"/>
      <c r="B111" s="35"/>
      <c r="C111" s="36"/>
      <c r="D111" s="187" t="s">
        <v>123</v>
      </c>
      <c r="E111" s="36"/>
      <c r="F111" s="188" t="s">
        <v>176</v>
      </c>
      <c r="G111" s="36"/>
      <c r="H111" s="36"/>
      <c r="I111" s="36"/>
      <c r="J111" s="36"/>
      <c r="K111" s="36"/>
      <c r="L111" s="40"/>
      <c r="M111" s="185"/>
      <c r="N111" s="186"/>
      <c r="O111" s="79"/>
      <c r="P111" s="79"/>
      <c r="Q111" s="79"/>
      <c r="R111" s="79"/>
      <c r="S111" s="79"/>
      <c r="T111" s="80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9" t="s">
        <v>123</v>
      </c>
      <c r="AU111" s="19" t="s">
        <v>68</v>
      </c>
    </row>
    <row r="112" s="2" customFormat="1" ht="16.5" customHeight="1">
      <c r="A112" s="34"/>
      <c r="B112" s="35"/>
      <c r="C112" s="171" t="s">
        <v>8</v>
      </c>
      <c r="D112" s="171" t="s">
        <v>109</v>
      </c>
      <c r="E112" s="172" t="s">
        <v>177</v>
      </c>
      <c r="F112" s="173" t="s">
        <v>178</v>
      </c>
      <c r="G112" s="174" t="s">
        <v>112</v>
      </c>
      <c r="H112" s="175">
        <v>1</v>
      </c>
      <c r="I112" s="176">
        <v>5000</v>
      </c>
      <c r="J112" s="176">
        <f>ROUND(I112*H112,2)</f>
        <v>5000</v>
      </c>
      <c r="K112" s="173" t="s">
        <v>113</v>
      </c>
      <c r="L112" s="40"/>
      <c r="M112" s="177" t="s">
        <v>17</v>
      </c>
      <c r="N112" s="178" t="s">
        <v>39</v>
      </c>
      <c r="O112" s="179">
        <v>0</v>
      </c>
      <c r="P112" s="179">
        <f>O112*H112</f>
        <v>0</v>
      </c>
      <c r="Q112" s="179">
        <v>0</v>
      </c>
      <c r="R112" s="179">
        <f>Q112*H112</f>
        <v>0</v>
      </c>
      <c r="S112" s="179">
        <v>0</v>
      </c>
      <c r="T112" s="180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1" t="s">
        <v>114</v>
      </c>
      <c r="AT112" s="181" t="s">
        <v>109</v>
      </c>
      <c r="AU112" s="181" t="s">
        <v>68</v>
      </c>
      <c r="AY112" s="19" t="s">
        <v>115</v>
      </c>
      <c r="BE112" s="182">
        <f>IF(N112="základní",J112,0)</f>
        <v>5000</v>
      </c>
      <c r="BF112" s="182">
        <f>IF(N112="snížená",J112,0)</f>
        <v>0</v>
      </c>
      <c r="BG112" s="182">
        <f>IF(N112="zákl. přenesená",J112,0)</f>
        <v>0</v>
      </c>
      <c r="BH112" s="182">
        <f>IF(N112="sníž. přenesená",J112,0)</f>
        <v>0</v>
      </c>
      <c r="BI112" s="182">
        <f>IF(N112="nulová",J112,0)</f>
        <v>0</v>
      </c>
      <c r="BJ112" s="19" t="s">
        <v>76</v>
      </c>
      <c r="BK112" s="182">
        <f>ROUND(I112*H112,2)</f>
        <v>5000</v>
      </c>
      <c r="BL112" s="19" t="s">
        <v>114</v>
      </c>
      <c r="BM112" s="181" t="s">
        <v>179</v>
      </c>
    </row>
    <row r="113" s="2" customFormat="1">
      <c r="A113" s="34"/>
      <c r="B113" s="35"/>
      <c r="C113" s="36"/>
      <c r="D113" s="183" t="s">
        <v>117</v>
      </c>
      <c r="E113" s="36"/>
      <c r="F113" s="184" t="s">
        <v>180</v>
      </c>
      <c r="G113" s="36"/>
      <c r="H113" s="36"/>
      <c r="I113" s="36"/>
      <c r="J113" s="36"/>
      <c r="K113" s="36"/>
      <c r="L113" s="40"/>
      <c r="M113" s="185"/>
      <c r="N113" s="186"/>
      <c r="O113" s="79"/>
      <c r="P113" s="79"/>
      <c r="Q113" s="79"/>
      <c r="R113" s="79"/>
      <c r="S113" s="79"/>
      <c r="T113" s="80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9" t="s">
        <v>117</v>
      </c>
      <c r="AU113" s="19" t="s">
        <v>68</v>
      </c>
    </row>
    <row r="114" s="2" customFormat="1" ht="16.5" customHeight="1">
      <c r="A114" s="34"/>
      <c r="B114" s="35"/>
      <c r="C114" s="171" t="s">
        <v>181</v>
      </c>
      <c r="D114" s="171" t="s">
        <v>109</v>
      </c>
      <c r="E114" s="172" t="s">
        <v>182</v>
      </c>
      <c r="F114" s="173" t="s">
        <v>183</v>
      </c>
      <c r="G114" s="174" t="s">
        <v>112</v>
      </c>
      <c r="H114" s="175">
        <v>1</v>
      </c>
      <c r="I114" s="176">
        <v>50000</v>
      </c>
      <c r="J114" s="176">
        <f>ROUND(I114*H114,2)</f>
        <v>50000</v>
      </c>
      <c r="K114" s="173" t="s">
        <v>113</v>
      </c>
      <c r="L114" s="40"/>
      <c r="M114" s="177" t="s">
        <v>17</v>
      </c>
      <c r="N114" s="178" t="s">
        <v>39</v>
      </c>
      <c r="O114" s="179">
        <v>0</v>
      </c>
      <c r="P114" s="179">
        <f>O114*H114</f>
        <v>0</v>
      </c>
      <c r="Q114" s="179">
        <v>0</v>
      </c>
      <c r="R114" s="179">
        <f>Q114*H114</f>
        <v>0</v>
      </c>
      <c r="S114" s="179">
        <v>0</v>
      </c>
      <c r="T114" s="180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1" t="s">
        <v>114</v>
      </c>
      <c r="AT114" s="181" t="s">
        <v>109</v>
      </c>
      <c r="AU114" s="181" t="s">
        <v>68</v>
      </c>
      <c r="AY114" s="19" t="s">
        <v>115</v>
      </c>
      <c r="BE114" s="182">
        <f>IF(N114="základní",J114,0)</f>
        <v>50000</v>
      </c>
      <c r="BF114" s="182">
        <f>IF(N114="snížená",J114,0)</f>
        <v>0</v>
      </c>
      <c r="BG114" s="182">
        <f>IF(N114="zákl. přenesená",J114,0)</f>
        <v>0</v>
      </c>
      <c r="BH114" s="182">
        <f>IF(N114="sníž. přenesená",J114,0)</f>
        <v>0</v>
      </c>
      <c r="BI114" s="182">
        <f>IF(N114="nulová",J114,0)</f>
        <v>0</v>
      </c>
      <c r="BJ114" s="19" t="s">
        <v>76</v>
      </c>
      <c r="BK114" s="182">
        <f>ROUND(I114*H114,2)</f>
        <v>50000</v>
      </c>
      <c r="BL114" s="19" t="s">
        <v>114</v>
      </c>
      <c r="BM114" s="181" t="s">
        <v>184</v>
      </c>
    </row>
    <row r="115" s="2" customFormat="1">
      <c r="A115" s="34"/>
      <c r="B115" s="35"/>
      <c r="C115" s="36"/>
      <c r="D115" s="183" t="s">
        <v>117</v>
      </c>
      <c r="E115" s="36"/>
      <c r="F115" s="184" t="s">
        <v>185</v>
      </c>
      <c r="G115" s="36"/>
      <c r="H115" s="36"/>
      <c r="I115" s="36"/>
      <c r="J115" s="36"/>
      <c r="K115" s="36"/>
      <c r="L115" s="40"/>
      <c r="M115" s="185"/>
      <c r="N115" s="186"/>
      <c r="O115" s="79"/>
      <c r="P115" s="79"/>
      <c r="Q115" s="79"/>
      <c r="R115" s="79"/>
      <c r="S115" s="79"/>
      <c r="T115" s="80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9" t="s">
        <v>117</v>
      </c>
      <c r="AU115" s="19" t="s">
        <v>68</v>
      </c>
    </row>
    <row r="116" s="2" customFormat="1">
      <c r="A116" s="34"/>
      <c r="B116" s="35"/>
      <c r="C116" s="36"/>
      <c r="D116" s="187" t="s">
        <v>123</v>
      </c>
      <c r="E116" s="36"/>
      <c r="F116" s="188" t="s">
        <v>186</v>
      </c>
      <c r="G116" s="36"/>
      <c r="H116" s="36"/>
      <c r="I116" s="36"/>
      <c r="J116" s="36"/>
      <c r="K116" s="36"/>
      <c r="L116" s="40"/>
      <c r="M116" s="185"/>
      <c r="N116" s="186"/>
      <c r="O116" s="79"/>
      <c r="P116" s="79"/>
      <c r="Q116" s="79"/>
      <c r="R116" s="79"/>
      <c r="S116" s="79"/>
      <c r="T116" s="80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9" t="s">
        <v>123</v>
      </c>
      <c r="AU116" s="19" t="s">
        <v>68</v>
      </c>
    </row>
    <row r="117" s="2" customFormat="1" ht="16.5" customHeight="1">
      <c r="A117" s="34"/>
      <c r="B117" s="35"/>
      <c r="C117" s="171" t="s">
        <v>187</v>
      </c>
      <c r="D117" s="171" t="s">
        <v>109</v>
      </c>
      <c r="E117" s="172" t="s">
        <v>188</v>
      </c>
      <c r="F117" s="173" t="s">
        <v>183</v>
      </c>
      <c r="G117" s="174" t="s">
        <v>112</v>
      </c>
      <c r="H117" s="175">
        <v>1</v>
      </c>
      <c r="I117" s="176">
        <v>35000</v>
      </c>
      <c r="J117" s="176">
        <f>ROUND(I117*H117,2)</f>
        <v>35000</v>
      </c>
      <c r="K117" s="173" t="s">
        <v>17</v>
      </c>
      <c r="L117" s="40"/>
      <c r="M117" s="177" t="s">
        <v>17</v>
      </c>
      <c r="N117" s="178" t="s">
        <v>39</v>
      </c>
      <c r="O117" s="179">
        <v>0</v>
      </c>
      <c r="P117" s="179">
        <f>O117*H117</f>
        <v>0</v>
      </c>
      <c r="Q117" s="179">
        <v>0</v>
      </c>
      <c r="R117" s="179">
        <f>Q117*H117</f>
        <v>0</v>
      </c>
      <c r="S117" s="179">
        <v>0</v>
      </c>
      <c r="T117" s="180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1" t="s">
        <v>114</v>
      </c>
      <c r="AT117" s="181" t="s">
        <v>109</v>
      </c>
      <c r="AU117" s="181" t="s">
        <v>68</v>
      </c>
      <c r="AY117" s="19" t="s">
        <v>115</v>
      </c>
      <c r="BE117" s="182">
        <f>IF(N117="základní",J117,0)</f>
        <v>35000</v>
      </c>
      <c r="BF117" s="182">
        <f>IF(N117="snížená",J117,0)</f>
        <v>0</v>
      </c>
      <c r="BG117" s="182">
        <f>IF(N117="zákl. přenesená",J117,0)</f>
        <v>0</v>
      </c>
      <c r="BH117" s="182">
        <f>IF(N117="sníž. přenesená",J117,0)</f>
        <v>0</v>
      </c>
      <c r="BI117" s="182">
        <f>IF(N117="nulová",J117,0)</f>
        <v>0</v>
      </c>
      <c r="BJ117" s="19" t="s">
        <v>76</v>
      </c>
      <c r="BK117" s="182">
        <f>ROUND(I117*H117,2)</f>
        <v>35000</v>
      </c>
      <c r="BL117" s="19" t="s">
        <v>114</v>
      </c>
      <c r="BM117" s="181" t="s">
        <v>189</v>
      </c>
    </row>
    <row r="118" s="2" customFormat="1">
      <c r="A118" s="34"/>
      <c r="B118" s="35"/>
      <c r="C118" s="36"/>
      <c r="D118" s="187" t="s">
        <v>123</v>
      </c>
      <c r="E118" s="36"/>
      <c r="F118" s="188" t="s">
        <v>190</v>
      </c>
      <c r="G118" s="36"/>
      <c r="H118" s="36"/>
      <c r="I118" s="36"/>
      <c r="J118" s="36"/>
      <c r="K118" s="36"/>
      <c r="L118" s="40"/>
      <c r="M118" s="185"/>
      <c r="N118" s="186"/>
      <c r="O118" s="79"/>
      <c r="P118" s="79"/>
      <c r="Q118" s="79"/>
      <c r="R118" s="79"/>
      <c r="S118" s="79"/>
      <c r="T118" s="80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9" t="s">
        <v>123</v>
      </c>
      <c r="AU118" s="19" t="s">
        <v>68</v>
      </c>
    </row>
    <row r="119" s="2" customFormat="1" ht="16.5" customHeight="1">
      <c r="A119" s="34"/>
      <c r="B119" s="35"/>
      <c r="C119" s="171" t="s">
        <v>191</v>
      </c>
      <c r="D119" s="171" t="s">
        <v>109</v>
      </c>
      <c r="E119" s="172" t="s">
        <v>192</v>
      </c>
      <c r="F119" s="173" t="s">
        <v>193</v>
      </c>
      <c r="G119" s="174" t="s">
        <v>112</v>
      </c>
      <c r="H119" s="175">
        <v>1</v>
      </c>
      <c r="I119" s="176">
        <v>55000</v>
      </c>
      <c r="J119" s="176">
        <f>ROUND(I119*H119,2)</f>
        <v>55000</v>
      </c>
      <c r="K119" s="173" t="s">
        <v>113</v>
      </c>
      <c r="L119" s="40"/>
      <c r="M119" s="177" t="s">
        <v>17</v>
      </c>
      <c r="N119" s="178" t="s">
        <v>39</v>
      </c>
      <c r="O119" s="179">
        <v>0</v>
      </c>
      <c r="P119" s="179">
        <f>O119*H119</f>
        <v>0</v>
      </c>
      <c r="Q119" s="179">
        <v>0</v>
      </c>
      <c r="R119" s="179">
        <f>Q119*H119</f>
        <v>0</v>
      </c>
      <c r="S119" s="179">
        <v>0</v>
      </c>
      <c r="T119" s="180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1" t="s">
        <v>114</v>
      </c>
      <c r="AT119" s="181" t="s">
        <v>109</v>
      </c>
      <c r="AU119" s="181" t="s">
        <v>68</v>
      </c>
      <c r="AY119" s="19" t="s">
        <v>115</v>
      </c>
      <c r="BE119" s="182">
        <f>IF(N119="základní",J119,0)</f>
        <v>55000</v>
      </c>
      <c r="BF119" s="182">
        <f>IF(N119="snížená",J119,0)</f>
        <v>0</v>
      </c>
      <c r="BG119" s="182">
        <f>IF(N119="zákl. přenesená",J119,0)</f>
        <v>0</v>
      </c>
      <c r="BH119" s="182">
        <f>IF(N119="sníž. přenesená",J119,0)</f>
        <v>0</v>
      </c>
      <c r="BI119" s="182">
        <f>IF(N119="nulová",J119,0)</f>
        <v>0</v>
      </c>
      <c r="BJ119" s="19" t="s">
        <v>76</v>
      </c>
      <c r="BK119" s="182">
        <f>ROUND(I119*H119,2)</f>
        <v>55000</v>
      </c>
      <c r="BL119" s="19" t="s">
        <v>114</v>
      </c>
      <c r="BM119" s="181" t="s">
        <v>194</v>
      </c>
    </row>
    <row r="120" s="2" customFormat="1">
      <c r="A120" s="34"/>
      <c r="B120" s="35"/>
      <c r="C120" s="36"/>
      <c r="D120" s="183" t="s">
        <v>117</v>
      </c>
      <c r="E120" s="36"/>
      <c r="F120" s="184" t="s">
        <v>195</v>
      </c>
      <c r="G120" s="36"/>
      <c r="H120" s="36"/>
      <c r="I120" s="36"/>
      <c r="J120" s="36"/>
      <c r="K120" s="36"/>
      <c r="L120" s="40"/>
      <c r="M120" s="185"/>
      <c r="N120" s="186"/>
      <c r="O120" s="79"/>
      <c r="P120" s="79"/>
      <c r="Q120" s="79"/>
      <c r="R120" s="79"/>
      <c r="S120" s="79"/>
      <c r="T120" s="80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9" t="s">
        <v>117</v>
      </c>
      <c r="AU120" s="19" t="s">
        <v>68</v>
      </c>
    </row>
    <row r="121" s="2" customFormat="1">
      <c r="A121" s="34"/>
      <c r="B121" s="35"/>
      <c r="C121" s="36"/>
      <c r="D121" s="187" t="s">
        <v>123</v>
      </c>
      <c r="E121" s="36"/>
      <c r="F121" s="188" t="s">
        <v>196</v>
      </c>
      <c r="G121" s="36"/>
      <c r="H121" s="36"/>
      <c r="I121" s="36"/>
      <c r="J121" s="36"/>
      <c r="K121" s="36"/>
      <c r="L121" s="40"/>
      <c r="M121" s="185"/>
      <c r="N121" s="186"/>
      <c r="O121" s="79"/>
      <c r="P121" s="79"/>
      <c r="Q121" s="79"/>
      <c r="R121" s="79"/>
      <c r="S121" s="79"/>
      <c r="T121" s="80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9" t="s">
        <v>123</v>
      </c>
      <c r="AU121" s="19" t="s">
        <v>68</v>
      </c>
    </row>
    <row r="122" s="2" customFormat="1" ht="24.15" customHeight="1">
      <c r="A122" s="34"/>
      <c r="B122" s="35"/>
      <c r="C122" s="171" t="s">
        <v>197</v>
      </c>
      <c r="D122" s="171" t="s">
        <v>109</v>
      </c>
      <c r="E122" s="172" t="s">
        <v>198</v>
      </c>
      <c r="F122" s="173" t="s">
        <v>199</v>
      </c>
      <c r="G122" s="174" t="s">
        <v>112</v>
      </c>
      <c r="H122" s="175">
        <v>1</v>
      </c>
      <c r="I122" s="176">
        <v>25000</v>
      </c>
      <c r="J122" s="176">
        <f>ROUND(I122*H122,2)</f>
        <v>25000</v>
      </c>
      <c r="K122" s="173" t="s">
        <v>113</v>
      </c>
      <c r="L122" s="40"/>
      <c r="M122" s="177" t="s">
        <v>17</v>
      </c>
      <c r="N122" s="178" t="s">
        <v>39</v>
      </c>
      <c r="O122" s="179">
        <v>0</v>
      </c>
      <c r="P122" s="179">
        <f>O122*H122</f>
        <v>0</v>
      </c>
      <c r="Q122" s="179">
        <v>0</v>
      </c>
      <c r="R122" s="179">
        <f>Q122*H122</f>
        <v>0</v>
      </c>
      <c r="S122" s="179">
        <v>0</v>
      </c>
      <c r="T122" s="180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1" t="s">
        <v>114</v>
      </c>
      <c r="AT122" s="181" t="s">
        <v>109</v>
      </c>
      <c r="AU122" s="181" t="s">
        <v>68</v>
      </c>
      <c r="AY122" s="19" t="s">
        <v>115</v>
      </c>
      <c r="BE122" s="182">
        <f>IF(N122="základní",J122,0)</f>
        <v>25000</v>
      </c>
      <c r="BF122" s="182">
        <f>IF(N122="snížená",J122,0)</f>
        <v>0</v>
      </c>
      <c r="BG122" s="182">
        <f>IF(N122="zákl. přenesená",J122,0)</f>
        <v>0</v>
      </c>
      <c r="BH122" s="182">
        <f>IF(N122="sníž. přenesená",J122,0)</f>
        <v>0</v>
      </c>
      <c r="BI122" s="182">
        <f>IF(N122="nulová",J122,0)</f>
        <v>0</v>
      </c>
      <c r="BJ122" s="19" t="s">
        <v>76</v>
      </c>
      <c r="BK122" s="182">
        <f>ROUND(I122*H122,2)</f>
        <v>25000</v>
      </c>
      <c r="BL122" s="19" t="s">
        <v>114</v>
      </c>
      <c r="BM122" s="181" t="s">
        <v>200</v>
      </c>
    </row>
    <row r="123" s="2" customFormat="1">
      <c r="A123" s="34"/>
      <c r="B123" s="35"/>
      <c r="C123" s="36"/>
      <c r="D123" s="183" t="s">
        <v>117</v>
      </c>
      <c r="E123" s="36"/>
      <c r="F123" s="184" t="s">
        <v>201</v>
      </c>
      <c r="G123" s="36"/>
      <c r="H123" s="36"/>
      <c r="I123" s="36"/>
      <c r="J123" s="36"/>
      <c r="K123" s="36"/>
      <c r="L123" s="40"/>
      <c r="M123" s="185"/>
      <c r="N123" s="186"/>
      <c r="O123" s="79"/>
      <c r="P123" s="79"/>
      <c r="Q123" s="79"/>
      <c r="R123" s="79"/>
      <c r="S123" s="79"/>
      <c r="T123" s="80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9" t="s">
        <v>117</v>
      </c>
      <c r="AU123" s="19" t="s">
        <v>68</v>
      </c>
    </row>
    <row r="124" s="2" customFormat="1" ht="16.5" customHeight="1">
      <c r="A124" s="34"/>
      <c r="B124" s="35"/>
      <c r="C124" s="171" t="s">
        <v>202</v>
      </c>
      <c r="D124" s="171" t="s">
        <v>109</v>
      </c>
      <c r="E124" s="172" t="s">
        <v>203</v>
      </c>
      <c r="F124" s="173" t="s">
        <v>204</v>
      </c>
      <c r="G124" s="174" t="s">
        <v>112</v>
      </c>
      <c r="H124" s="175">
        <v>1</v>
      </c>
      <c r="I124" s="176">
        <v>20000</v>
      </c>
      <c r="J124" s="176">
        <f>ROUND(I124*H124,2)</f>
        <v>20000</v>
      </c>
      <c r="K124" s="173" t="s">
        <v>113</v>
      </c>
      <c r="L124" s="40"/>
      <c r="M124" s="177" t="s">
        <v>17</v>
      </c>
      <c r="N124" s="178" t="s">
        <v>39</v>
      </c>
      <c r="O124" s="179">
        <v>0</v>
      </c>
      <c r="P124" s="179">
        <f>O124*H124</f>
        <v>0</v>
      </c>
      <c r="Q124" s="179">
        <v>0</v>
      </c>
      <c r="R124" s="179">
        <f>Q124*H124</f>
        <v>0</v>
      </c>
      <c r="S124" s="179">
        <v>0</v>
      </c>
      <c r="T124" s="18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114</v>
      </c>
      <c r="AT124" s="181" t="s">
        <v>109</v>
      </c>
      <c r="AU124" s="181" t="s">
        <v>68</v>
      </c>
      <c r="AY124" s="19" t="s">
        <v>115</v>
      </c>
      <c r="BE124" s="182">
        <f>IF(N124="základní",J124,0)</f>
        <v>20000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9" t="s">
        <v>76</v>
      </c>
      <c r="BK124" s="182">
        <f>ROUND(I124*H124,2)</f>
        <v>20000</v>
      </c>
      <c r="BL124" s="19" t="s">
        <v>114</v>
      </c>
      <c r="BM124" s="181" t="s">
        <v>205</v>
      </c>
    </row>
    <row r="125" s="2" customFormat="1">
      <c r="A125" s="34"/>
      <c r="B125" s="35"/>
      <c r="C125" s="36"/>
      <c r="D125" s="183" t="s">
        <v>117</v>
      </c>
      <c r="E125" s="36"/>
      <c r="F125" s="184" t="s">
        <v>206</v>
      </c>
      <c r="G125" s="36"/>
      <c r="H125" s="36"/>
      <c r="I125" s="36"/>
      <c r="J125" s="36"/>
      <c r="K125" s="36"/>
      <c r="L125" s="40"/>
      <c r="M125" s="185"/>
      <c r="N125" s="186"/>
      <c r="O125" s="79"/>
      <c r="P125" s="79"/>
      <c r="Q125" s="79"/>
      <c r="R125" s="79"/>
      <c r="S125" s="79"/>
      <c r="T125" s="80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9" t="s">
        <v>117</v>
      </c>
      <c r="AU125" s="19" t="s">
        <v>68</v>
      </c>
    </row>
    <row r="126" s="2" customFormat="1">
      <c r="A126" s="34"/>
      <c r="B126" s="35"/>
      <c r="C126" s="36"/>
      <c r="D126" s="187" t="s">
        <v>123</v>
      </c>
      <c r="E126" s="36"/>
      <c r="F126" s="188" t="s">
        <v>207</v>
      </c>
      <c r="G126" s="36"/>
      <c r="H126" s="36"/>
      <c r="I126" s="36"/>
      <c r="J126" s="36"/>
      <c r="K126" s="36"/>
      <c r="L126" s="40"/>
      <c r="M126" s="185"/>
      <c r="N126" s="186"/>
      <c r="O126" s="79"/>
      <c r="P126" s="79"/>
      <c r="Q126" s="79"/>
      <c r="R126" s="79"/>
      <c r="S126" s="79"/>
      <c r="T126" s="80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9" t="s">
        <v>123</v>
      </c>
      <c r="AU126" s="19" t="s">
        <v>68</v>
      </c>
    </row>
    <row r="127" s="2" customFormat="1" ht="16.5" customHeight="1">
      <c r="A127" s="34"/>
      <c r="B127" s="35"/>
      <c r="C127" s="171" t="s">
        <v>208</v>
      </c>
      <c r="D127" s="171" t="s">
        <v>109</v>
      </c>
      <c r="E127" s="172" t="s">
        <v>209</v>
      </c>
      <c r="F127" s="173" t="s">
        <v>210</v>
      </c>
      <c r="G127" s="174" t="s">
        <v>112</v>
      </c>
      <c r="H127" s="175">
        <v>1</v>
      </c>
      <c r="I127" s="176">
        <v>15000</v>
      </c>
      <c r="J127" s="176">
        <f>ROUND(I127*H127,2)</f>
        <v>15000</v>
      </c>
      <c r="K127" s="173" t="s">
        <v>113</v>
      </c>
      <c r="L127" s="40"/>
      <c r="M127" s="177" t="s">
        <v>17</v>
      </c>
      <c r="N127" s="178" t="s">
        <v>39</v>
      </c>
      <c r="O127" s="179">
        <v>0</v>
      </c>
      <c r="P127" s="179">
        <f>O127*H127</f>
        <v>0</v>
      </c>
      <c r="Q127" s="179">
        <v>0</v>
      </c>
      <c r="R127" s="179">
        <f>Q127*H127</f>
        <v>0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114</v>
      </c>
      <c r="AT127" s="181" t="s">
        <v>109</v>
      </c>
      <c r="AU127" s="181" t="s">
        <v>68</v>
      </c>
      <c r="AY127" s="19" t="s">
        <v>115</v>
      </c>
      <c r="BE127" s="182">
        <f>IF(N127="základní",J127,0)</f>
        <v>15000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9" t="s">
        <v>76</v>
      </c>
      <c r="BK127" s="182">
        <f>ROUND(I127*H127,2)</f>
        <v>15000</v>
      </c>
      <c r="BL127" s="19" t="s">
        <v>114</v>
      </c>
      <c r="BM127" s="181" t="s">
        <v>211</v>
      </c>
    </row>
    <row r="128" s="2" customFormat="1">
      <c r="A128" s="34"/>
      <c r="B128" s="35"/>
      <c r="C128" s="36"/>
      <c r="D128" s="183" t="s">
        <v>117</v>
      </c>
      <c r="E128" s="36"/>
      <c r="F128" s="184" t="s">
        <v>212</v>
      </c>
      <c r="G128" s="36"/>
      <c r="H128" s="36"/>
      <c r="I128" s="36"/>
      <c r="J128" s="36"/>
      <c r="K128" s="36"/>
      <c r="L128" s="40"/>
      <c r="M128" s="185"/>
      <c r="N128" s="186"/>
      <c r="O128" s="79"/>
      <c r="P128" s="79"/>
      <c r="Q128" s="79"/>
      <c r="R128" s="79"/>
      <c r="S128" s="79"/>
      <c r="T128" s="80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9" t="s">
        <v>117</v>
      </c>
      <c r="AU128" s="19" t="s">
        <v>68</v>
      </c>
    </row>
    <row r="129" s="2" customFormat="1">
      <c r="A129" s="34"/>
      <c r="B129" s="35"/>
      <c r="C129" s="36"/>
      <c r="D129" s="187" t="s">
        <v>123</v>
      </c>
      <c r="E129" s="36"/>
      <c r="F129" s="188" t="s">
        <v>213</v>
      </c>
      <c r="G129" s="36"/>
      <c r="H129" s="36"/>
      <c r="I129" s="36"/>
      <c r="J129" s="36"/>
      <c r="K129" s="36"/>
      <c r="L129" s="40"/>
      <c r="M129" s="185"/>
      <c r="N129" s="186"/>
      <c r="O129" s="79"/>
      <c r="P129" s="79"/>
      <c r="Q129" s="79"/>
      <c r="R129" s="79"/>
      <c r="S129" s="79"/>
      <c r="T129" s="80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9" t="s">
        <v>123</v>
      </c>
      <c r="AU129" s="19" t="s">
        <v>68</v>
      </c>
    </row>
    <row r="130" s="2" customFormat="1" ht="16.5" customHeight="1">
      <c r="A130" s="34"/>
      <c r="B130" s="35"/>
      <c r="C130" s="171" t="s">
        <v>214</v>
      </c>
      <c r="D130" s="171" t="s">
        <v>109</v>
      </c>
      <c r="E130" s="172" t="s">
        <v>215</v>
      </c>
      <c r="F130" s="173" t="s">
        <v>216</v>
      </c>
      <c r="G130" s="174" t="s">
        <v>112</v>
      </c>
      <c r="H130" s="175">
        <v>1</v>
      </c>
      <c r="I130" s="176">
        <v>50000</v>
      </c>
      <c r="J130" s="176">
        <f>ROUND(I130*H130,2)</f>
        <v>50000</v>
      </c>
      <c r="K130" s="173" t="s">
        <v>113</v>
      </c>
      <c r="L130" s="40"/>
      <c r="M130" s="177" t="s">
        <v>17</v>
      </c>
      <c r="N130" s="178" t="s">
        <v>39</v>
      </c>
      <c r="O130" s="179">
        <v>0</v>
      </c>
      <c r="P130" s="179">
        <f>O130*H130</f>
        <v>0</v>
      </c>
      <c r="Q130" s="179">
        <v>0</v>
      </c>
      <c r="R130" s="179">
        <f>Q130*H130</f>
        <v>0</v>
      </c>
      <c r="S130" s="179">
        <v>0</v>
      </c>
      <c r="T130" s="18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114</v>
      </c>
      <c r="AT130" s="181" t="s">
        <v>109</v>
      </c>
      <c r="AU130" s="181" t="s">
        <v>68</v>
      </c>
      <c r="AY130" s="19" t="s">
        <v>115</v>
      </c>
      <c r="BE130" s="182">
        <f>IF(N130="základní",J130,0)</f>
        <v>50000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9" t="s">
        <v>76</v>
      </c>
      <c r="BK130" s="182">
        <f>ROUND(I130*H130,2)</f>
        <v>50000</v>
      </c>
      <c r="BL130" s="19" t="s">
        <v>114</v>
      </c>
      <c r="BM130" s="181" t="s">
        <v>217</v>
      </c>
    </row>
    <row r="131" s="2" customFormat="1">
      <c r="A131" s="34"/>
      <c r="B131" s="35"/>
      <c r="C131" s="36"/>
      <c r="D131" s="183" t="s">
        <v>117</v>
      </c>
      <c r="E131" s="36"/>
      <c r="F131" s="184" t="s">
        <v>218</v>
      </c>
      <c r="G131" s="36"/>
      <c r="H131" s="36"/>
      <c r="I131" s="36"/>
      <c r="J131" s="36"/>
      <c r="K131" s="36"/>
      <c r="L131" s="40"/>
      <c r="M131" s="185"/>
      <c r="N131" s="186"/>
      <c r="O131" s="79"/>
      <c r="P131" s="79"/>
      <c r="Q131" s="79"/>
      <c r="R131" s="79"/>
      <c r="S131" s="79"/>
      <c r="T131" s="80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9" t="s">
        <v>117</v>
      </c>
      <c r="AU131" s="19" t="s">
        <v>68</v>
      </c>
    </row>
    <row r="132" s="2" customFormat="1">
      <c r="A132" s="34"/>
      <c r="B132" s="35"/>
      <c r="C132" s="36"/>
      <c r="D132" s="187" t="s">
        <v>123</v>
      </c>
      <c r="E132" s="36"/>
      <c r="F132" s="188" t="s">
        <v>219</v>
      </c>
      <c r="G132" s="36"/>
      <c r="H132" s="36"/>
      <c r="I132" s="36"/>
      <c r="J132" s="36"/>
      <c r="K132" s="36"/>
      <c r="L132" s="40"/>
      <c r="M132" s="185"/>
      <c r="N132" s="186"/>
      <c r="O132" s="79"/>
      <c r="P132" s="79"/>
      <c r="Q132" s="79"/>
      <c r="R132" s="79"/>
      <c r="S132" s="79"/>
      <c r="T132" s="80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9" t="s">
        <v>123</v>
      </c>
      <c r="AU132" s="19" t="s">
        <v>68</v>
      </c>
    </row>
    <row r="133" s="2" customFormat="1" ht="16.5" customHeight="1">
      <c r="A133" s="34"/>
      <c r="B133" s="35"/>
      <c r="C133" s="171" t="s">
        <v>220</v>
      </c>
      <c r="D133" s="171" t="s">
        <v>109</v>
      </c>
      <c r="E133" s="172" t="s">
        <v>221</v>
      </c>
      <c r="F133" s="173" t="s">
        <v>222</v>
      </c>
      <c r="G133" s="174" t="s">
        <v>112</v>
      </c>
      <c r="H133" s="175">
        <v>1</v>
      </c>
      <c r="I133" s="176">
        <v>20000</v>
      </c>
      <c r="J133" s="176">
        <f>ROUND(I133*H133,2)</f>
        <v>20000</v>
      </c>
      <c r="K133" s="173" t="s">
        <v>17</v>
      </c>
      <c r="L133" s="40"/>
      <c r="M133" s="177" t="s">
        <v>17</v>
      </c>
      <c r="N133" s="178" t="s">
        <v>39</v>
      </c>
      <c r="O133" s="179">
        <v>0.012999999999999999</v>
      </c>
      <c r="P133" s="179">
        <f>O133*H133</f>
        <v>0.012999999999999999</v>
      </c>
      <c r="Q133" s="179">
        <v>0</v>
      </c>
      <c r="R133" s="179">
        <f>Q133*H133</f>
        <v>0</v>
      </c>
      <c r="S133" s="179">
        <v>0.01</v>
      </c>
      <c r="T133" s="180">
        <f>S133*H133</f>
        <v>0.01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114</v>
      </c>
      <c r="AT133" s="181" t="s">
        <v>109</v>
      </c>
      <c r="AU133" s="181" t="s">
        <v>68</v>
      </c>
      <c r="AY133" s="19" t="s">
        <v>115</v>
      </c>
      <c r="BE133" s="182">
        <f>IF(N133="základní",J133,0)</f>
        <v>20000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9" t="s">
        <v>76</v>
      </c>
      <c r="BK133" s="182">
        <f>ROUND(I133*H133,2)</f>
        <v>20000</v>
      </c>
      <c r="BL133" s="19" t="s">
        <v>114</v>
      </c>
      <c r="BM133" s="181" t="s">
        <v>223</v>
      </c>
    </row>
    <row r="134" s="2" customFormat="1" ht="16.5" customHeight="1">
      <c r="A134" s="34"/>
      <c r="B134" s="35"/>
      <c r="C134" s="171" t="s">
        <v>7</v>
      </c>
      <c r="D134" s="171" t="s">
        <v>109</v>
      </c>
      <c r="E134" s="172" t="s">
        <v>224</v>
      </c>
      <c r="F134" s="173" t="s">
        <v>225</v>
      </c>
      <c r="G134" s="174" t="s">
        <v>112</v>
      </c>
      <c r="H134" s="175">
        <v>1</v>
      </c>
      <c r="I134" s="176">
        <v>400000</v>
      </c>
      <c r="J134" s="176">
        <f>ROUND(I134*H134,2)</f>
        <v>400000</v>
      </c>
      <c r="K134" s="173" t="s">
        <v>17</v>
      </c>
      <c r="L134" s="40"/>
      <c r="M134" s="177" t="s">
        <v>17</v>
      </c>
      <c r="N134" s="178" t="s">
        <v>39</v>
      </c>
      <c r="O134" s="179">
        <v>0</v>
      </c>
      <c r="P134" s="179">
        <f>O134*H134</f>
        <v>0</v>
      </c>
      <c r="Q134" s="179">
        <v>0</v>
      </c>
      <c r="R134" s="179">
        <f>Q134*H134</f>
        <v>0</v>
      </c>
      <c r="S134" s="179">
        <v>0</v>
      </c>
      <c r="T134" s="18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114</v>
      </c>
      <c r="AT134" s="181" t="s">
        <v>109</v>
      </c>
      <c r="AU134" s="181" t="s">
        <v>68</v>
      </c>
      <c r="AY134" s="19" t="s">
        <v>115</v>
      </c>
      <c r="BE134" s="182">
        <f>IF(N134="základní",J134,0)</f>
        <v>400000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9" t="s">
        <v>76</v>
      </c>
      <c r="BK134" s="182">
        <f>ROUND(I134*H134,2)</f>
        <v>400000</v>
      </c>
      <c r="BL134" s="19" t="s">
        <v>114</v>
      </c>
      <c r="BM134" s="181" t="s">
        <v>226</v>
      </c>
    </row>
    <row r="135" s="2" customFormat="1">
      <c r="A135" s="34"/>
      <c r="B135" s="35"/>
      <c r="C135" s="36"/>
      <c r="D135" s="187" t="s">
        <v>123</v>
      </c>
      <c r="E135" s="36"/>
      <c r="F135" s="188" t="s">
        <v>227</v>
      </c>
      <c r="G135" s="36"/>
      <c r="H135" s="36"/>
      <c r="I135" s="36"/>
      <c r="J135" s="36"/>
      <c r="K135" s="36"/>
      <c r="L135" s="40"/>
      <c r="M135" s="185"/>
      <c r="N135" s="186"/>
      <c r="O135" s="79"/>
      <c r="P135" s="79"/>
      <c r="Q135" s="79"/>
      <c r="R135" s="79"/>
      <c r="S135" s="79"/>
      <c r="T135" s="80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9" t="s">
        <v>123</v>
      </c>
      <c r="AU135" s="19" t="s">
        <v>68</v>
      </c>
    </row>
    <row r="136" s="2" customFormat="1" ht="16.5" customHeight="1">
      <c r="A136" s="34"/>
      <c r="B136" s="35"/>
      <c r="C136" s="171" t="s">
        <v>228</v>
      </c>
      <c r="D136" s="171" t="s">
        <v>109</v>
      </c>
      <c r="E136" s="172" t="s">
        <v>229</v>
      </c>
      <c r="F136" s="173" t="s">
        <v>230</v>
      </c>
      <c r="G136" s="174" t="s">
        <v>112</v>
      </c>
      <c r="H136" s="175">
        <v>1</v>
      </c>
      <c r="I136" s="176">
        <v>800000</v>
      </c>
      <c r="J136" s="176">
        <f>ROUND(I136*H136,2)</f>
        <v>800000</v>
      </c>
      <c r="K136" s="173" t="s">
        <v>17</v>
      </c>
      <c r="L136" s="40"/>
      <c r="M136" s="177" t="s">
        <v>17</v>
      </c>
      <c r="N136" s="178" t="s">
        <v>39</v>
      </c>
      <c r="O136" s="179">
        <v>0</v>
      </c>
      <c r="P136" s="179">
        <f>O136*H136</f>
        <v>0</v>
      </c>
      <c r="Q136" s="179">
        <v>0</v>
      </c>
      <c r="R136" s="179">
        <f>Q136*H136</f>
        <v>0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114</v>
      </c>
      <c r="AT136" s="181" t="s">
        <v>109</v>
      </c>
      <c r="AU136" s="181" t="s">
        <v>68</v>
      </c>
      <c r="AY136" s="19" t="s">
        <v>115</v>
      </c>
      <c r="BE136" s="182">
        <f>IF(N136="základní",J136,0)</f>
        <v>800000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9" t="s">
        <v>76</v>
      </c>
      <c r="BK136" s="182">
        <f>ROUND(I136*H136,2)</f>
        <v>800000</v>
      </c>
      <c r="BL136" s="19" t="s">
        <v>114</v>
      </c>
      <c r="BM136" s="181" t="s">
        <v>231</v>
      </c>
    </row>
    <row r="137" s="2" customFormat="1">
      <c r="A137" s="34"/>
      <c r="B137" s="35"/>
      <c r="C137" s="36"/>
      <c r="D137" s="187" t="s">
        <v>123</v>
      </c>
      <c r="E137" s="36"/>
      <c r="F137" s="188" t="s">
        <v>232</v>
      </c>
      <c r="G137" s="36"/>
      <c r="H137" s="36"/>
      <c r="I137" s="36"/>
      <c r="J137" s="36"/>
      <c r="K137" s="36"/>
      <c r="L137" s="40"/>
      <c r="M137" s="185"/>
      <c r="N137" s="186"/>
      <c r="O137" s="79"/>
      <c r="P137" s="79"/>
      <c r="Q137" s="79"/>
      <c r="R137" s="79"/>
      <c r="S137" s="79"/>
      <c r="T137" s="80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9" t="s">
        <v>123</v>
      </c>
      <c r="AU137" s="19" t="s">
        <v>68</v>
      </c>
    </row>
    <row r="138" s="2" customFormat="1" ht="16.5" customHeight="1">
      <c r="A138" s="34"/>
      <c r="B138" s="35"/>
      <c r="C138" s="171" t="s">
        <v>233</v>
      </c>
      <c r="D138" s="171" t="s">
        <v>109</v>
      </c>
      <c r="E138" s="172" t="s">
        <v>234</v>
      </c>
      <c r="F138" s="173" t="s">
        <v>235</v>
      </c>
      <c r="G138" s="174" t="s">
        <v>112</v>
      </c>
      <c r="H138" s="175">
        <v>1</v>
      </c>
      <c r="I138" s="176">
        <v>500000</v>
      </c>
      <c r="J138" s="176">
        <f>ROUND(I138*H138,2)</f>
        <v>500000</v>
      </c>
      <c r="K138" s="173" t="s">
        <v>17</v>
      </c>
      <c r="L138" s="40"/>
      <c r="M138" s="177" t="s">
        <v>17</v>
      </c>
      <c r="N138" s="178" t="s">
        <v>39</v>
      </c>
      <c r="O138" s="179">
        <v>0</v>
      </c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114</v>
      </c>
      <c r="AT138" s="181" t="s">
        <v>109</v>
      </c>
      <c r="AU138" s="181" t="s">
        <v>68</v>
      </c>
      <c r="AY138" s="19" t="s">
        <v>115</v>
      </c>
      <c r="BE138" s="182">
        <f>IF(N138="základní",J138,0)</f>
        <v>500000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9" t="s">
        <v>76</v>
      </c>
      <c r="BK138" s="182">
        <f>ROUND(I138*H138,2)</f>
        <v>500000</v>
      </c>
      <c r="BL138" s="19" t="s">
        <v>114</v>
      </c>
      <c r="BM138" s="181" t="s">
        <v>236</v>
      </c>
    </row>
    <row r="139" s="2" customFormat="1">
      <c r="A139" s="34"/>
      <c r="B139" s="35"/>
      <c r="C139" s="36"/>
      <c r="D139" s="187" t="s">
        <v>123</v>
      </c>
      <c r="E139" s="36"/>
      <c r="F139" s="188" t="s">
        <v>237</v>
      </c>
      <c r="G139" s="36"/>
      <c r="H139" s="36"/>
      <c r="I139" s="36"/>
      <c r="J139" s="36"/>
      <c r="K139" s="36"/>
      <c r="L139" s="40"/>
      <c r="M139" s="199"/>
      <c r="N139" s="200"/>
      <c r="O139" s="201"/>
      <c r="P139" s="201"/>
      <c r="Q139" s="201"/>
      <c r="R139" s="201"/>
      <c r="S139" s="201"/>
      <c r="T139" s="20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9" t="s">
        <v>123</v>
      </c>
      <c r="AU139" s="19" t="s">
        <v>68</v>
      </c>
    </row>
    <row r="140" s="2" customFormat="1" ht="6.96" customHeight="1">
      <c r="A140" s="34"/>
      <c r="B140" s="54"/>
      <c r="C140" s="55"/>
      <c r="D140" s="55"/>
      <c r="E140" s="55"/>
      <c r="F140" s="55"/>
      <c r="G140" s="55"/>
      <c r="H140" s="55"/>
      <c r="I140" s="55"/>
      <c r="J140" s="55"/>
      <c r="K140" s="55"/>
      <c r="L140" s="40"/>
      <c r="M140" s="34"/>
      <c r="O140" s="34"/>
      <c r="P140" s="34"/>
      <c r="Q140" s="34"/>
      <c r="R140" s="34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</row>
  </sheetData>
  <sheetProtection sheet="1" autoFilter="0" formatColumns="0" formatRows="0" objects="1" scenarios="1" spinCount="100000" saltValue="QbC8GCkbCHXgXhMi9v6p8jN82sTlvHve+YoL/+enjFwFPwIIkGaDc4zQvXNu5zIVzC9E1jeS0/3XlXHS42VqHA==" hashValue="FLWkwi838vC7LvBLdeqEEYcEd4D9Ob3260dx7MNBIRY0TIKjcarZE4heWnl7To/w4dV1H3KaEDdP4mOo924sHA==" algorithmName="SHA-512" password="CC35"/>
  <autoFilter ref="C78:K139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hyperlinks>
    <hyperlink ref="F81" r:id="rId1" display="https://podminky.urs.cz/item/CS_URS_2025_02/011303000"/>
    <hyperlink ref="F83" r:id="rId2" display="https://podminky.urs.cz/item/CS_URS_2025_02/011503000"/>
    <hyperlink ref="F88" r:id="rId3" display="https://podminky.urs.cz/item/CS_URS_2025_02/012103000"/>
    <hyperlink ref="F92" r:id="rId4" display="https://podminky.urs.cz/item/CS_URS_2025_02/012164000"/>
    <hyperlink ref="F96" r:id="rId5" display="https://podminky.urs.cz/item/CS_URS_2025_02/012203000"/>
    <hyperlink ref="F100" r:id="rId6" display="https://podminky.urs.cz/item/CS_URS_2025_02/012303000"/>
    <hyperlink ref="F103" r:id="rId7" display="https://podminky.urs.cz/item/CS_URS_2025_02/013254000"/>
    <hyperlink ref="F107" r:id="rId8" display="https://podminky.urs.cz/item/CS_URS_2025_02/013284000"/>
    <hyperlink ref="F110" r:id="rId9" display="https://podminky.urs.cz/item/CS_URS_2025_02/030001000"/>
    <hyperlink ref="F113" r:id="rId10" display="https://podminky.urs.cz/item/CS_URS_2025_02/031203000"/>
    <hyperlink ref="F115" r:id="rId11" display="https://podminky.urs.cz/item/CS_URS_2025_02/041903000"/>
    <hyperlink ref="F120" r:id="rId12" display="https://podminky.urs.cz/item/CS_URS_2025_02/043002000"/>
    <hyperlink ref="F123" r:id="rId13" display="https://podminky.urs.cz/item/CS_URS_2025_02/049103000"/>
    <hyperlink ref="F125" r:id="rId14" display="https://podminky.urs.cz/item/CS_URS_2025_02/049303000"/>
    <hyperlink ref="F128" r:id="rId15" display="https://podminky.urs.cz/item/CS_URS_2025_02/070001000"/>
    <hyperlink ref="F131" r:id="rId16" display="https://podminky.urs.cz/item/CS_URS_2025_02/09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4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22"/>
      <c r="AT3" s="19" t="s">
        <v>78</v>
      </c>
    </row>
    <row r="4" s="1" customFormat="1" ht="24.96" customHeight="1">
      <c r="B4" s="22"/>
      <c r="D4" s="125" t="s">
        <v>89</v>
      </c>
      <c r="L4" s="22"/>
      <c r="M4" s="126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27" t="s">
        <v>14</v>
      </c>
      <c r="L6" s="22"/>
    </row>
    <row r="7" s="1" customFormat="1" ht="16.5" customHeight="1">
      <c r="B7" s="22"/>
      <c r="E7" s="128" t="str">
        <f>'Rekapitulace stavby'!K6</f>
        <v>Blatnice, ř. km 15,760 – 17,400, Plačovice, revitalizace toku</v>
      </c>
      <c r="F7" s="127"/>
      <c r="G7" s="127"/>
      <c r="H7" s="127"/>
      <c r="L7" s="22"/>
    </row>
    <row r="8" s="2" customFormat="1" ht="12" customHeight="1">
      <c r="A8" s="34"/>
      <c r="B8" s="40"/>
      <c r="C8" s="34"/>
      <c r="D8" s="127" t="s">
        <v>90</v>
      </c>
      <c r="E8" s="34"/>
      <c r="F8" s="34"/>
      <c r="G8" s="34"/>
      <c r="H8" s="34"/>
      <c r="I8" s="34"/>
      <c r="J8" s="34"/>
      <c r="K8" s="34"/>
      <c r="L8" s="12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0" t="s">
        <v>238</v>
      </c>
      <c r="F9" s="34"/>
      <c r="G9" s="34"/>
      <c r="H9" s="34"/>
      <c r="I9" s="34"/>
      <c r="J9" s="34"/>
      <c r="K9" s="34"/>
      <c r="L9" s="12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2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27" t="s">
        <v>16</v>
      </c>
      <c r="E11" s="34"/>
      <c r="F11" s="131" t="s">
        <v>17</v>
      </c>
      <c r="G11" s="34"/>
      <c r="H11" s="34"/>
      <c r="I11" s="127" t="s">
        <v>18</v>
      </c>
      <c r="J11" s="131" t="s">
        <v>17</v>
      </c>
      <c r="K11" s="34"/>
      <c r="L11" s="12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27" t="s">
        <v>19</v>
      </c>
      <c r="E12" s="34"/>
      <c r="F12" s="131" t="s">
        <v>20</v>
      </c>
      <c r="G12" s="34"/>
      <c r="H12" s="34"/>
      <c r="I12" s="127" t="s">
        <v>21</v>
      </c>
      <c r="J12" s="132" t="str">
        <f>'Rekapitulace stavby'!AN8</f>
        <v>30. 7. 2025</v>
      </c>
      <c r="K12" s="34"/>
      <c r="L12" s="12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2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27" t="s">
        <v>23</v>
      </c>
      <c r="E14" s="34"/>
      <c r="F14" s="34"/>
      <c r="G14" s="34"/>
      <c r="H14" s="34"/>
      <c r="I14" s="127" t="s">
        <v>24</v>
      </c>
      <c r="J14" s="131" t="s">
        <v>17</v>
      </c>
      <c r="K14" s="34"/>
      <c r="L14" s="12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1" t="s">
        <v>25</v>
      </c>
      <c r="F15" s="34"/>
      <c r="G15" s="34"/>
      <c r="H15" s="34"/>
      <c r="I15" s="127" t="s">
        <v>26</v>
      </c>
      <c r="J15" s="131" t="s">
        <v>17</v>
      </c>
      <c r="K15" s="34"/>
      <c r="L15" s="12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2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27" t="s">
        <v>27</v>
      </c>
      <c r="E17" s="34"/>
      <c r="F17" s="34"/>
      <c r="G17" s="34"/>
      <c r="H17" s="34"/>
      <c r="I17" s="127" t="s">
        <v>24</v>
      </c>
      <c r="J17" s="131" t="str">
        <f>'Rekapitulace stavby'!AN13</f>
        <v/>
      </c>
      <c r="K17" s="34"/>
      <c r="L17" s="12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131" t="str">
        <f>'Rekapitulace stavby'!E14</f>
        <v xml:space="preserve"> </v>
      </c>
      <c r="F18" s="131"/>
      <c r="G18" s="131"/>
      <c r="H18" s="131"/>
      <c r="I18" s="127" t="s">
        <v>26</v>
      </c>
      <c r="J18" s="131" t="str">
        <f>'Rekapitulace stavby'!AN14</f>
        <v/>
      </c>
      <c r="K18" s="34"/>
      <c r="L18" s="12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2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27" t="s">
        <v>28</v>
      </c>
      <c r="E20" s="34"/>
      <c r="F20" s="34"/>
      <c r="G20" s="34"/>
      <c r="H20" s="34"/>
      <c r="I20" s="127" t="s">
        <v>24</v>
      </c>
      <c r="J20" s="131" t="s">
        <v>17</v>
      </c>
      <c r="K20" s="34"/>
      <c r="L20" s="12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1" t="s">
        <v>29</v>
      </c>
      <c r="F21" s="34"/>
      <c r="G21" s="34"/>
      <c r="H21" s="34"/>
      <c r="I21" s="127" t="s">
        <v>26</v>
      </c>
      <c r="J21" s="131" t="s">
        <v>17</v>
      </c>
      <c r="K21" s="34"/>
      <c r="L21" s="12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2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27" t="s">
        <v>31</v>
      </c>
      <c r="E23" s="34"/>
      <c r="F23" s="34"/>
      <c r="G23" s="34"/>
      <c r="H23" s="34"/>
      <c r="I23" s="127" t="s">
        <v>24</v>
      </c>
      <c r="J23" s="131" t="str">
        <f>IF('Rekapitulace stavby'!AN19="","",'Rekapitulace stavby'!AN19)</f>
        <v/>
      </c>
      <c r="K23" s="34"/>
      <c r="L23" s="12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1" t="str">
        <f>IF('Rekapitulace stavby'!E20="","",'Rekapitulace stavby'!E20)</f>
        <v xml:space="preserve"> </v>
      </c>
      <c r="F24" s="34"/>
      <c r="G24" s="34"/>
      <c r="H24" s="34"/>
      <c r="I24" s="127" t="s">
        <v>26</v>
      </c>
      <c r="J24" s="131" t="str">
        <f>IF('Rekapitulace stavby'!AN20="","",'Rekapitulace stavby'!AN20)</f>
        <v/>
      </c>
      <c r="K24" s="34"/>
      <c r="L24" s="12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2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27" t="s">
        <v>32</v>
      </c>
      <c r="E26" s="34"/>
      <c r="F26" s="34"/>
      <c r="G26" s="34"/>
      <c r="H26" s="34"/>
      <c r="I26" s="34"/>
      <c r="J26" s="34"/>
      <c r="K26" s="34"/>
      <c r="L26" s="12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3"/>
      <c r="B27" s="134"/>
      <c r="C27" s="133"/>
      <c r="D27" s="133"/>
      <c r="E27" s="135" t="s">
        <v>17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2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7"/>
      <c r="E29" s="137"/>
      <c r="F29" s="137"/>
      <c r="G29" s="137"/>
      <c r="H29" s="137"/>
      <c r="I29" s="137"/>
      <c r="J29" s="137"/>
      <c r="K29" s="137"/>
      <c r="L29" s="12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38" t="s">
        <v>34</v>
      </c>
      <c r="E30" s="34"/>
      <c r="F30" s="34"/>
      <c r="G30" s="34"/>
      <c r="H30" s="34"/>
      <c r="I30" s="34"/>
      <c r="J30" s="139">
        <f>ROUND(J81, 2)</f>
        <v>201158.29999999999</v>
      </c>
      <c r="K30" s="34"/>
      <c r="L30" s="12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37"/>
      <c r="E31" s="137"/>
      <c r="F31" s="137"/>
      <c r="G31" s="137"/>
      <c r="H31" s="137"/>
      <c r="I31" s="137"/>
      <c r="J31" s="137"/>
      <c r="K31" s="137"/>
      <c r="L31" s="12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0" t="s">
        <v>36</v>
      </c>
      <c r="G32" s="34"/>
      <c r="H32" s="34"/>
      <c r="I32" s="140" t="s">
        <v>35</v>
      </c>
      <c r="J32" s="140" t="s">
        <v>37</v>
      </c>
      <c r="K32" s="34"/>
      <c r="L32" s="12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1" t="s">
        <v>38</v>
      </c>
      <c r="E33" s="127" t="s">
        <v>39</v>
      </c>
      <c r="F33" s="142">
        <f>ROUND((SUM(BE81:BE97)),  2)</f>
        <v>201158.29999999999</v>
      </c>
      <c r="G33" s="34"/>
      <c r="H33" s="34"/>
      <c r="I33" s="143">
        <v>0.20999999999999999</v>
      </c>
      <c r="J33" s="142">
        <f>ROUND(((SUM(BE81:BE97))*I33),  2)</f>
        <v>42243.239999999998</v>
      </c>
      <c r="K33" s="34"/>
      <c r="L33" s="12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27" t="s">
        <v>40</v>
      </c>
      <c r="F34" s="142">
        <f>ROUND((SUM(BF81:BF97)),  2)</f>
        <v>0</v>
      </c>
      <c r="G34" s="34"/>
      <c r="H34" s="34"/>
      <c r="I34" s="143">
        <v>0.12</v>
      </c>
      <c r="J34" s="142">
        <f>ROUND(((SUM(BF81:BF97))*I34),  2)</f>
        <v>0</v>
      </c>
      <c r="K34" s="34"/>
      <c r="L34" s="12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7" t="s">
        <v>41</v>
      </c>
      <c r="F35" s="142">
        <f>ROUND((SUM(BG81:BG97)),  2)</f>
        <v>0</v>
      </c>
      <c r="G35" s="34"/>
      <c r="H35" s="34"/>
      <c r="I35" s="143">
        <v>0.20999999999999999</v>
      </c>
      <c r="J35" s="142">
        <f>0</f>
        <v>0</v>
      </c>
      <c r="K35" s="34"/>
      <c r="L35" s="12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7" t="s">
        <v>42</v>
      </c>
      <c r="F36" s="142">
        <f>ROUND((SUM(BH81:BH97)),  2)</f>
        <v>0</v>
      </c>
      <c r="G36" s="34"/>
      <c r="H36" s="34"/>
      <c r="I36" s="143">
        <v>0.12</v>
      </c>
      <c r="J36" s="142">
        <f>0</f>
        <v>0</v>
      </c>
      <c r="K36" s="34"/>
      <c r="L36" s="12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7" t="s">
        <v>43</v>
      </c>
      <c r="F37" s="142">
        <f>ROUND((SUM(BI81:BI97)),  2)</f>
        <v>0</v>
      </c>
      <c r="G37" s="34"/>
      <c r="H37" s="34"/>
      <c r="I37" s="143">
        <v>0</v>
      </c>
      <c r="J37" s="142">
        <f>0</f>
        <v>0</v>
      </c>
      <c r="K37" s="34"/>
      <c r="L37" s="12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2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4"/>
      <c r="D39" s="145" t="s">
        <v>44</v>
      </c>
      <c r="E39" s="146"/>
      <c r="F39" s="146"/>
      <c r="G39" s="147" t="s">
        <v>45</v>
      </c>
      <c r="H39" s="148" t="s">
        <v>46</v>
      </c>
      <c r="I39" s="146"/>
      <c r="J39" s="149">
        <f>SUM(J30:J37)</f>
        <v>243401.53999999998</v>
      </c>
      <c r="K39" s="150"/>
      <c r="L39" s="12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25" t="s">
        <v>92</v>
      </c>
      <c r="D45" s="36"/>
      <c r="E45" s="36"/>
      <c r="F45" s="36"/>
      <c r="G45" s="36"/>
      <c r="H45" s="36"/>
      <c r="I45" s="36"/>
      <c r="J45" s="36"/>
      <c r="K45" s="36"/>
      <c r="L45" s="129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2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31" t="s">
        <v>14</v>
      </c>
      <c r="D47" s="36"/>
      <c r="E47" s="36"/>
      <c r="F47" s="36"/>
      <c r="G47" s="36"/>
      <c r="H47" s="36"/>
      <c r="I47" s="36"/>
      <c r="J47" s="36"/>
      <c r="K47" s="36"/>
      <c r="L47" s="12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5" t="str">
        <f>E7</f>
        <v>Blatnice, ř. km 15,760 – 17,400, Plačovice, revitalizace toku</v>
      </c>
      <c r="F48" s="31"/>
      <c r="G48" s="31"/>
      <c r="H48" s="31"/>
      <c r="I48" s="36"/>
      <c r="J48" s="36"/>
      <c r="K48" s="36"/>
      <c r="L48" s="12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31" t="s">
        <v>90</v>
      </c>
      <c r="D49" s="36"/>
      <c r="E49" s="36"/>
      <c r="F49" s="36"/>
      <c r="G49" s="36"/>
      <c r="H49" s="36"/>
      <c r="I49" s="36"/>
      <c r="J49" s="36"/>
      <c r="K49" s="36"/>
      <c r="L49" s="12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4" t="str">
        <f>E9</f>
        <v>SO-01.1 - Kácení</v>
      </c>
      <c r="F50" s="36"/>
      <c r="G50" s="36"/>
      <c r="H50" s="36"/>
      <c r="I50" s="36"/>
      <c r="J50" s="36"/>
      <c r="K50" s="36"/>
      <c r="L50" s="12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29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31" t="s">
        <v>19</v>
      </c>
      <c r="D52" s="36"/>
      <c r="E52" s="36"/>
      <c r="F52" s="28" t="str">
        <f>F12</f>
        <v xml:space="preserve"> </v>
      </c>
      <c r="G52" s="36"/>
      <c r="H52" s="36"/>
      <c r="I52" s="31" t="s">
        <v>21</v>
      </c>
      <c r="J52" s="67" t="str">
        <f>IF(J12="","",J12)</f>
        <v>30. 7. 2025</v>
      </c>
      <c r="K52" s="36"/>
      <c r="L52" s="12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2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31" t="s">
        <v>23</v>
      </c>
      <c r="D54" s="36"/>
      <c r="E54" s="36"/>
      <c r="F54" s="28" t="str">
        <f>E15</f>
        <v>Povodí Moravy s.p.</v>
      </c>
      <c r="G54" s="36"/>
      <c r="H54" s="36"/>
      <c r="I54" s="31" t="s">
        <v>28</v>
      </c>
      <c r="J54" s="32" t="str">
        <f>E21</f>
        <v>Jesep s.r.o.</v>
      </c>
      <c r="K54" s="36"/>
      <c r="L54" s="12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31" t="s">
        <v>27</v>
      </c>
      <c r="D55" s="36"/>
      <c r="E55" s="36"/>
      <c r="F55" s="28" t="str">
        <f>IF(E18="","",E18)</f>
        <v xml:space="preserve"> </v>
      </c>
      <c r="G55" s="36"/>
      <c r="H55" s="36"/>
      <c r="I55" s="31" t="s">
        <v>31</v>
      </c>
      <c r="J55" s="32" t="str">
        <f>E24</f>
        <v xml:space="preserve"> </v>
      </c>
      <c r="K55" s="36"/>
      <c r="L55" s="12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2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6" t="s">
        <v>93</v>
      </c>
      <c r="D57" s="157"/>
      <c r="E57" s="157"/>
      <c r="F57" s="157"/>
      <c r="G57" s="157"/>
      <c r="H57" s="157"/>
      <c r="I57" s="157"/>
      <c r="J57" s="158" t="s">
        <v>94</v>
      </c>
      <c r="K57" s="157"/>
      <c r="L57" s="12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2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59" t="s">
        <v>66</v>
      </c>
      <c r="D59" s="36"/>
      <c r="E59" s="36"/>
      <c r="F59" s="36"/>
      <c r="G59" s="36"/>
      <c r="H59" s="36"/>
      <c r="I59" s="36"/>
      <c r="J59" s="97">
        <f>J81</f>
        <v>201158.30000000002</v>
      </c>
      <c r="K59" s="36"/>
      <c r="L59" s="12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95</v>
      </c>
    </row>
    <row r="60" s="11" customFormat="1" ht="24.96" customHeight="1">
      <c r="A60" s="11"/>
      <c r="B60" s="203"/>
      <c r="C60" s="204"/>
      <c r="D60" s="205" t="s">
        <v>239</v>
      </c>
      <c r="E60" s="206"/>
      <c r="F60" s="206"/>
      <c r="G60" s="206"/>
      <c r="H60" s="206"/>
      <c r="I60" s="206"/>
      <c r="J60" s="207">
        <f>J82</f>
        <v>201158.30000000002</v>
      </c>
      <c r="K60" s="204"/>
      <c r="L60" s="208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</row>
    <row r="61" s="12" customFormat="1" ht="19.92" customHeight="1">
      <c r="A61" s="12"/>
      <c r="B61" s="209"/>
      <c r="C61" s="210"/>
      <c r="D61" s="211" t="s">
        <v>240</v>
      </c>
      <c r="E61" s="212"/>
      <c r="F61" s="212"/>
      <c r="G61" s="212"/>
      <c r="H61" s="212"/>
      <c r="I61" s="212"/>
      <c r="J61" s="213">
        <f>J83</f>
        <v>201158.30000000002</v>
      </c>
      <c r="K61" s="210"/>
      <c r="L61" s="214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2" customFormat="1" ht="21.84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29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="2" customFormat="1" ht="6.96" customHeight="1">
      <c r="A63" s="34"/>
      <c r="B63" s="54"/>
      <c r="C63" s="55"/>
      <c r="D63" s="55"/>
      <c r="E63" s="55"/>
      <c r="F63" s="55"/>
      <c r="G63" s="55"/>
      <c r="H63" s="55"/>
      <c r="I63" s="55"/>
      <c r="J63" s="55"/>
      <c r="K63" s="55"/>
      <c r="L63" s="129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7" s="2" customFormat="1" ht="6.96" customHeight="1">
      <c r="A67" s="34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129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24.96" customHeight="1">
      <c r="A68" s="34"/>
      <c r="B68" s="35"/>
      <c r="C68" s="25" t="s">
        <v>96</v>
      </c>
      <c r="D68" s="36"/>
      <c r="E68" s="36"/>
      <c r="F68" s="36"/>
      <c r="G68" s="36"/>
      <c r="H68" s="36"/>
      <c r="I68" s="36"/>
      <c r="J68" s="36"/>
      <c r="K68" s="36"/>
      <c r="L68" s="129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6.96" customHeight="1">
      <c r="A69" s="34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129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2" customHeight="1">
      <c r="A70" s="34"/>
      <c r="B70" s="35"/>
      <c r="C70" s="31" t="s">
        <v>14</v>
      </c>
      <c r="D70" s="36"/>
      <c r="E70" s="36"/>
      <c r="F70" s="36"/>
      <c r="G70" s="36"/>
      <c r="H70" s="36"/>
      <c r="I70" s="36"/>
      <c r="J70" s="36"/>
      <c r="K70" s="36"/>
      <c r="L70" s="129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6.5" customHeight="1">
      <c r="A71" s="34"/>
      <c r="B71" s="35"/>
      <c r="C71" s="36"/>
      <c r="D71" s="36"/>
      <c r="E71" s="155" t="str">
        <f>E7</f>
        <v>Blatnice, ř. km 15,760 – 17,400, Plačovice, revitalizace toku</v>
      </c>
      <c r="F71" s="31"/>
      <c r="G71" s="31"/>
      <c r="H71" s="31"/>
      <c r="I71" s="36"/>
      <c r="J71" s="36"/>
      <c r="K71" s="36"/>
      <c r="L71" s="129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12" customHeight="1">
      <c r="A72" s="34"/>
      <c r="B72" s="35"/>
      <c r="C72" s="31" t="s">
        <v>90</v>
      </c>
      <c r="D72" s="36"/>
      <c r="E72" s="36"/>
      <c r="F72" s="36"/>
      <c r="G72" s="36"/>
      <c r="H72" s="36"/>
      <c r="I72" s="36"/>
      <c r="J72" s="36"/>
      <c r="K72" s="36"/>
      <c r="L72" s="129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6.5" customHeight="1">
      <c r="A73" s="34"/>
      <c r="B73" s="35"/>
      <c r="C73" s="36"/>
      <c r="D73" s="36"/>
      <c r="E73" s="64" t="str">
        <f>E9</f>
        <v>SO-01.1 - Kácení</v>
      </c>
      <c r="F73" s="36"/>
      <c r="G73" s="36"/>
      <c r="H73" s="36"/>
      <c r="I73" s="36"/>
      <c r="J73" s="36"/>
      <c r="K73" s="36"/>
      <c r="L73" s="129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29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2" customHeight="1">
      <c r="A75" s="34"/>
      <c r="B75" s="35"/>
      <c r="C75" s="31" t="s">
        <v>19</v>
      </c>
      <c r="D75" s="36"/>
      <c r="E75" s="36"/>
      <c r="F75" s="28" t="str">
        <f>F12</f>
        <v xml:space="preserve"> </v>
      </c>
      <c r="G75" s="36"/>
      <c r="H75" s="36"/>
      <c r="I75" s="31" t="s">
        <v>21</v>
      </c>
      <c r="J75" s="67" t="str">
        <f>IF(J12="","",J12)</f>
        <v>30. 7. 2025</v>
      </c>
      <c r="K75" s="36"/>
      <c r="L75" s="129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6.96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2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5.15" customHeight="1">
      <c r="A77" s="34"/>
      <c r="B77" s="35"/>
      <c r="C77" s="31" t="s">
        <v>23</v>
      </c>
      <c r="D77" s="36"/>
      <c r="E77" s="36"/>
      <c r="F77" s="28" t="str">
        <f>E15</f>
        <v>Povodí Moravy s.p.</v>
      </c>
      <c r="G77" s="36"/>
      <c r="H77" s="36"/>
      <c r="I77" s="31" t="s">
        <v>28</v>
      </c>
      <c r="J77" s="32" t="str">
        <f>E21</f>
        <v>Jesep s.r.o.</v>
      </c>
      <c r="K77" s="36"/>
      <c r="L77" s="12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15.15" customHeight="1">
      <c r="A78" s="34"/>
      <c r="B78" s="35"/>
      <c r="C78" s="31" t="s">
        <v>27</v>
      </c>
      <c r="D78" s="36"/>
      <c r="E78" s="36"/>
      <c r="F78" s="28" t="str">
        <f>IF(E18="","",E18)</f>
        <v xml:space="preserve"> </v>
      </c>
      <c r="G78" s="36"/>
      <c r="H78" s="36"/>
      <c r="I78" s="31" t="s">
        <v>31</v>
      </c>
      <c r="J78" s="32" t="str">
        <f>E24</f>
        <v xml:space="preserve"> </v>
      </c>
      <c r="K78" s="36"/>
      <c r="L78" s="129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2" customFormat="1" ht="10.32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29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="9" customFormat="1" ht="29.28" customHeight="1">
      <c r="A80" s="160"/>
      <c r="B80" s="161"/>
      <c r="C80" s="162" t="s">
        <v>97</v>
      </c>
      <c r="D80" s="163" t="s">
        <v>53</v>
      </c>
      <c r="E80" s="163" t="s">
        <v>49</v>
      </c>
      <c r="F80" s="163" t="s">
        <v>50</v>
      </c>
      <c r="G80" s="163" t="s">
        <v>98</v>
      </c>
      <c r="H80" s="163" t="s">
        <v>99</v>
      </c>
      <c r="I80" s="163" t="s">
        <v>100</v>
      </c>
      <c r="J80" s="163" t="s">
        <v>94</v>
      </c>
      <c r="K80" s="164" t="s">
        <v>101</v>
      </c>
      <c r="L80" s="165"/>
      <c r="M80" s="87" t="s">
        <v>17</v>
      </c>
      <c r="N80" s="88" t="s">
        <v>38</v>
      </c>
      <c r="O80" s="88" t="s">
        <v>102</v>
      </c>
      <c r="P80" s="88" t="s">
        <v>103</v>
      </c>
      <c r="Q80" s="88" t="s">
        <v>104</v>
      </c>
      <c r="R80" s="88" t="s">
        <v>105</v>
      </c>
      <c r="S80" s="88" t="s">
        <v>106</v>
      </c>
      <c r="T80" s="89" t="s">
        <v>107</v>
      </c>
      <c r="U80" s="160"/>
      <c r="V80" s="160"/>
      <c r="W80" s="160"/>
      <c r="X80" s="160"/>
      <c r="Y80" s="160"/>
      <c r="Z80" s="160"/>
      <c r="AA80" s="160"/>
      <c r="AB80" s="160"/>
      <c r="AC80" s="160"/>
      <c r="AD80" s="160"/>
      <c r="AE80" s="160"/>
    </row>
    <row r="81" s="2" customFormat="1" ht="22.8" customHeight="1">
      <c r="A81" s="34"/>
      <c r="B81" s="35"/>
      <c r="C81" s="94" t="s">
        <v>108</v>
      </c>
      <c r="D81" s="36"/>
      <c r="E81" s="36"/>
      <c r="F81" s="36"/>
      <c r="G81" s="36"/>
      <c r="H81" s="36"/>
      <c r="I81" s="36"/>
      <c r="J81" s="166">
        <f>BK81</f>
        <v>201158.30000000002</v>
      </c>
      <c r="K81" s="36"/>
      <c r="L81" s="40"/>
      <c r="M81" s="90"/>
      <c r="N81" s="167"/>
      <c r="O81" s="91"/>
      <c r="P81" s="168">
        <f>P82</f>
        <v>292.988</v>
      </c>
      <c r="Q81" s="91"/>
      <c r="R81" s="168">
        <f>R82</f>
        <v>0</v>
      </c>
      <c r="S81" s="91"/>
      <c r="T81" s="169">
        <f>T82</f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9" t="s">
        <v>67</v>
      </c>
      <c r="AU81" s="19" t="s">
        <v>95</v>
      </c>
      <c r="BK81" s="170">
        <f>BK82</f>
        <v>201158.30000000002</v>
      </c>
    </row>
    <row r="82" s="13" customFormat="1" ht="25.92" customHeight="1">
      <c r="A82" s="13"/>
      <c r="B82" s="215"/>
      <c r="C82" s="216"/>
      <c r="D82" s="217" t="s">
        <v>67</v>
      </c>
      <c r="E82" s="218" t="s">
        <v>241</v>
      </c>
      <c r="F82" s="218" t="s">
        <v>242</v>
      </c>
      <c r="G82" s="216"/>
      <c r="H82" s="216"/>
      <c r="I82" s="216"/>
      <c r="J82" s="219">
        <f>BK82</f>
        <v>201158.30000000002</v>
      </c>
      <c r="K82" s="216"/>
      <c r="L82" s="220"/>
      <c r="M82" s="221"/>
      <c r="N82" s="222"/>
      <c r="O82" s="222"/>
      <c r="P82" s="223">
        <f>P83</f>
        <v>292.988</v>
      </c>
      <c r="Q82" s="222"/>
      <c r="R82" s="223">
        <f>R83</f>
        <v>0</v>
      </c>
      <c r="S82" s="222"/>
      <c r="T82" s="224">
        <f>T83</f>
        <v>0</v>
      </c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R82" s="225" t="s">
        <v>76</v>
      </c>
      <c r="AT82" s="226" t="s">
        <v>67</v>
      </c>
      <c r="AU82" s="226" t="s">
        <v>68</v>
      </c>
      <c r="AY82" s="225" t="s">
        <v>115</v>
      </c>
      <c r="BK82" s="227">
        <f>BK83</f>
        <v>201158.30000000002</v>
      </c>
    </row>
    <row r="83" s="13" customFormat="1" ht="22.8" customHeight="1">
      <c r="A83" s="13"/>
      <c r="B83" s="215"/>
      <c r="C83" s="216"/>
      <c r="D83" s="217" t="s">
        <v>67</v>
      </c>
      <c r="E83" s="228" t="s">
        <v>76</v>
      </c>
      <c r="F83" s="228" t="s">
        <v>243</v>
      </c>
      <c r="G83" s="216"/>
      <c r="H83" s="216"/>
      <c r="I83" s="216"/>
      <c r="J83" s="229">
        <f>BK83</f>
        <v>201158.30000000002</v>
      </c>
      <c r="K83" s="216"/>
      <c r="L83" s="220"/>
      <c r="M83" s="221"/>
      <c r="N83" s="222"/>
      <c r="O83" s="222"/>
      <c r="P83" s="223">
        <f>SUM(P84:P97)</f>
        <v>292.988</v>
      </c>
      <c r="Q83" s="222"/>
      <c r="R83" s="223">
        <f>SUM(R84:R97)</f>
        <v>0</v>
      </c>
      <c r="S83" s="222"/>
      <c r="T83" s="224">
        <f>SUM(T84:T97)</f>
        <v>0</v>
      </c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R83" s="225" t="s">
        <v>76</v>
      </c>
      <c r="AT83" s="226" t="s">
        <v>67</v>
      </c>
      <c r="AU83" s="226" t="s">
        <v>76</v>
      </c>
      <c r="AY83" s="225" t="s">
        <v>115</v>
      </c>
      <c r="BK83" s="227">
        <f>SUM(BK84:BK97)</f>
        <v>201158.30000000002</v>
      </c>
    </row>
    <row r="84" s="2" customFormat="1" ht="24.15" customHeight="1">
      <c r="A84" s="34"/>
      <c r="B84" s="35"/>
      <c r="C84" s="171" t="s">
        <v>76</v>
      </c>
      <c r="D84" s="171" t="s">
        <v>109</v>
      </c>
      <c r="E84" s="172" t="s">
        <v>244</v>
      </c>
      <c r="F84" s="173" t="s">
        <v>245</v>
      </c>
      <c r="G84" s="174" t="s">
        <v>246</v>
      </c>
      <c r="H84" s="175">
        <v>4253</v>
      </c>
      <c r="I84" s="176">
        <v>13.199999999999999</v>
      </c>
      <c r="J84" s="176">
        <f>ROUND(I84*H84,2)</f>
        <v>56139.599999999999</v>
      </c>
      <c r="K84" s="173" t="s">
        <v>113</v>
      </c>
      <c r="L84" s="40"/>
      <c r="M84" s="177" t="s">
        <v>17</v>
      </c>
      <c r="N84" s="178" t="s">
        <v>39</v>
      </c>
      <c r="O84" s="179">
        <v>0.032000000000000001</v>
      </c>
      <c r="P84" s="179">
        <f>O84*H84</f>
        <v>136.096</v>
      </c>
      <c r="Q84" s="179">
        <v>0</v>
      </c>
      <c r="R84" s="179">
        <f>Q84*H84</f>
        <v>0</v>
      </c>
      <c r="S84" s="179">
        <v>0</v>
      </c>
      <c r="T84" s="180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81" t="s">
        <v>130</v>
      </c>
      <c r="AT84" s="181" t="s">
        <v>109</v>
      </c>
      <c r="AU84" s="181" t="s">
        <v>78</v>
      </c>
      <c r="AY84" s="19" t="s">
        <v>115</v>
      </c>
      <c r="BE84" s="182">
        <f>IF(N84="základní",J84,0)</f>
        <v>56139.599999999999</v>
      </c>
      <c r="BF84" s="182">
        <f>IF(N84="snížená",J84,0)</f>
        <v>0</v>
      </c>
      <c r="BG84" s="182">
        <f>IF(N84="zákl. přenesená",J84,0)</f>
        <v>0</v>
      </c>
      <c r="BH84" s="182">
        <f>IF(N84="sníž. přenesená",J84,0)</f>
        <v>0</v>
      </c>
      <c r="BI84" s="182">
        <f>IF(N84="nulová",J84,0)</f>
        <v>0</v>
      </c>
      <c r="BJ84" s="19" t="s">
        <v>76</v>
      </c>
      <c r="BK84" s="182">
        <f>ROUND(I84*H84,2)</f>
        <v>56139.599999999999</v>
      </c>
      <c r="BL84" s="19" t="s">
        <v>130</v>
      </c>
      <c r="BM84" s="181" t="s">
        <v>247</v>
      </c>
    </row>
    <row r="85" s="2" customFormat="1">
      <c r="A85" s="34"/>
      <c r="B85" s="35"/>
      <c r="C85" s="36"/>
      <c r="D85" s="183" t="s">
        <v>117</v>
      </c>
      <c r="E85" s="36"/>
      <c r="F85" s="184" t="s">
        <v>248</v>
      </c>
      <c r="G85" s="36"/>
      <c r="H85" s="36"/>
      <c r="I85" s="36"/>
      <c r="J85" s="36"/>
      <c r="K85" s="36"/>
      <c r="L85" s="40"/>
      <c r="M85" s="185"/>
      <c r="N85" s="186"/>
      <c r="O85" s="79"/>
      <c r="P85" s="79"/>
      <c r="Q85" s="79"/>
      <c r="R85" s="79"/>
      <c r="S85" s="79"/>
      <c r="T85" s="80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9" t="s">
        <v>117</v>
      </c>
      <c r="AU85" s="19" t="s">
        <v>78</v>
      </c>
    </row>
    <row r="86" s="10" customFormat="1">
      <c r="A86" s="10"/>
      <c r="B86" s="189"/>
      <c r="C86" s="190"/>
      <c r="D86" s="187" t="s">
        <v>136</v>
      </c>
      <c r="E86" s="191" t="s">
        <v>17</v>
      </c>
      <c r="F86" s="192" t="s">
        <v>249</v>
      </c>
      <c r="G86" s="190"/>
      <c r="H86" s="193">
        <v>4253</v>
      </c>
      <c r="I86" s="190"/>
      <c r="J86" s="190"/>
      <c r="K86" s="190"/>
      <c r="L86" s="194"/>
      <c r="M86" s="195"/>
      <c r="N86" s="196"/>
      <c r="O86" s="196"/>
      <c r="P86" s="196"/>
      <c r="Q86" s="196"/>
      <c r="R86" s="196"/>
      <c r="S86" s="196"/>
      <c r="T86" s="197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T86" s="198" t="s">
        <v>136</v>
      </c>
      <c r="AU86" s="198" t="s">
        <v>78</v>
      </c>
      <c r="AV86" s="10" t="s">
        <v>78</v>
      </c>
      <c r="AW86" s="10" t="s">
        <v>30</v>
      </c>
      <c r="AX86" s="10" t="s">
        <v>68</v>
      </c>
      <c r="AY86" s="198" t="s">
        <v>115</v>
      </c>
    </row>
    <row r="87" s="14" customFormat="1">
      <c r="A87" s="14"/>
      <c r="B87" s="230"/>
      <c r="C87" s="231"/>
      <c r="D87" s="187" t="s">
        <v>136</v>
      </c>
      <c r="E87" s="232" t="s">
        <v>17</v>
      </c>
      <c r="F87" s="233" t="s">
        <v>250</v>
      </c>
      <c r="G87" s="231"/>
      <c r="H87" s="234">
        <v>4253</v>
      </c>
      <c r="I87" s="231"/>
      <c r="J87" s="231"/>
      <c r="K87" s="231"/>
      <c r="L87" s="235"/>
      <c r="M87" s="236"/>
      <c r="N87" s="237"/>
      <c r="O87" s="237"/>
      <c r="P87" s="237"/>
      <c r="Q87" s="237"/>
      <c r="R87" s="237"/>
      <c r="S87" s="237"/>
      <c r="T87" s="238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39" t="s">
        <v>136</v>
      </c>
      <c r="AU87" s="239" t="s">
        <v>78</v>
      </c>
      <c r="AV87" s="14" t="s">
        <v>130</v>
      </c>
      <c r="AW87" s="14" t="s">
        <v>30</v>
      </c>
      <c r="AX87" s="14" t="s">
        <v>76</v>
      </c>
      <c r="AY87" s="239" t="s">
        <v>115</v>
      </c>
    </row>
    <row r="88" s="2" customFormat="1" ht="21.75" customHeight="1">
      <c r="A88" s="34"/>
      <c r="B88" s="35"/>
      <c r="C88" s="171" t="s">
        <v>78</v>
      </c>
      <c r="D88" s="171" t="s">
        <v>109</v>
      </c>
      <c r="E88" s="172" t="s">
        <v>251</v>
      </c>
      <c r="F88" s="173" t="s">
        <v>252</v>
      </c>
      <c r="G88" s="174" t="s">
        <v>253</v>
      </c>
      <c r="H88" s="175">
        <v>8</v>
      </c>
      <c r="I88" s="176">
        <v>198</v>
      </c>
      <c r="J88" s="176">
        <f>ROUND(I88*H88,2)</f>
        <v>1584</v>
      </c>
      <c r="K88" s="173" t="s">
        <v>113</v>
      </c>
      <c r="L88" s="40"/>
      <c r="M88" s="177" t="s">
        <v>17</v>
      </c>
      <c r="N88" s="178" t="s">
        <v>39</v>
      </c>
      <c r="O88" s="179">
        <v>0.48999999999999999</v>
      </c>
      <c r="P88" s="179">
        <f>O88*H88</f>
        <v>3.9199999999999999</v>
      </c>
      <c r="Q88" s="179">
        <v>0</v>
      </c>
      <c r="R88" s="179">
        <f>Q88*H88</f>
        <v>0</v>
      </c>
      <c r="S88" s="179">
        <v>0</v>
      </c>
      <c r="T88" s="180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1" t="s">
        <v>130</v>
      </c>
      <c r="AT88" s="181" t="s">
        <v>109</v>
      </c>
      <c r="AU88" s="181" t="s">
        <v>78</v>
      </c>
      <c r="AY88" s="19" t="s">
        <v>115</v>
      </c>
      <c r="BE88" s="182">
        <f>IF(N88="základní",J88,0)</f>
        <v>1584</v>
      </c>
      <c r="BF88" s="182">
        <f>IF(N88="snížená",J88,0)</f>
        <v>0</v>
      </c>
      <c r="BG88" s="182">
        <f>IF(N88="zákl. přenesená",J88,0)</f>
        <v>0</v>
      </c>
      <c r="BH88" s="182">
        <f>IF(N88="sníž. přenesená",J88,0)</f>
        <v>0</v>
      </c>
      <c r="BI88" s="182">
        <f>IF(N88="nulová",J88,0)</f>
        <v>0</v>
      </c>
      <c r="BJ88" s="19" t="s">
        <v>76</v>
      </c>
      <c r="BK88" s="182">
        <f>ROUND(I88*H88,2)</f>
        <v>1584</v>
      </c>
      <c r="BL88" s="19" t="s">
        <v>130</v>
      </c>
      <c r="BM88" s="181" t="s">
        <v>254</v>
      </c>
    </row>
    <row r="89" s="2" customFormat="1">
      <c r="A89" s="34"/>
      <c r="B89" s="35"/>
      <c r="C89" s="36"/>
      <c r="D89" s="183" t="s">
        <v>117</v>
      </c>
      <c r="E89" s="36"/>
      <c r="F89" s="184" t="s">
        <v>255</v>
      </c>
      <c r="G89" s="36"/>
      <c r="H89" s="36"/>
      <c r="I89" s="36"/>
      <c r="J89" s="36"/>
      <c r="K89" s="36"/>
      <c r="L89" s="40"/>
      <c r="M89" s="185"/>
      <c r="N89" s="186"/>
      <c r="O89" s="79"/>
      <c r="P89" s="79"/>
      <c r="Q89" s="79"/>
      <c r="R89" s="79"/>
      <c r="S89" s="79"/>
      <c r="T89" s="80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9" t="s">
        <v>117</v>
      </c>
      <c r="AU89" s="19" t="s">
        <v>78</v>
      </c>
    </row>
    <row r="90" s="2" customFormat="1" ht="21.75" customHeight="1">
      <c r="A90" s="34"/>
      <c r="B90" s="35"/>
      <c r="C90" s="171" t="s">
        <v>125</v>
      </c>
      <c r="D90" s="171" t="s">
        <v>109</v>
      </c>
      <c r="E90" s="172" t="s">
        <v>256</v>
      </c>
      <c r="F90" s="173" t="s">
        <v>257</v>
      </c>
      <c r="G90" s="174" t="s">
        <v>253</v>
      </c>
      <c r="H90" s="175">
        <v>94</v>
      </c>
      <c r="I90" s="176">
        <v>356</v>
      </c>
      <c r="J90" s="176">
        <f>ROUND(I90*H90,2)</f>
        <v>33464</v>
      </c>
      <c r="K90" s="173" t="s">
        <v>113</v>
      </c>
      <c r="L90" s="40"/>
      <c r="M90" s="177" t="s">
        <v>17</v>
      </c>
      <c r="N90" s="178" t="s">
        <v>39</v>
      </c>
      <c r="O90" s="179">
        <v>0.88</v>
      </c>
      <c r="P90" s="179">
        <f>O90*H90</f>
        <v>82.719999999999999</v>
      </c>
      <c r="Q90" s="179">
        <v>0</v>
      </c>
      <c r="R90" s="179">
        <f>Q90*H90</f>
        <v>0</v>
      </c>
      <c r="S90" s="179">
        <v>0</v>
      </c>
      <c r="T90" s="180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1" t="s">
        <v>130</v>
      </c>
      <c r="AT90" s="181" t="s">
        <v>109</v>
      </c>
      <c r="AU90" s="181" t="s">
        <v>78</v>
      </c>
      <c r="AY90" s="19" t="s">
        <v>115</v>
      </c>
      <c r="BE90" s="182">
        <f>IF(N90="základní",J90,0)</f>
        <v>33464</v>
      </c>
      <c r="BF90" s="182">
        <f>IF(N90="snížená",J90,0)</f>
        <v>0</v>
      </c>
      <c r="BG90" s="182">
        <f>IF(N90="zákl. přenesená",J90,0)</f>
        <v>0</v>
      </c>
      <c r="BH90" s="182">
        <f>IF(N90="sníž. přenesená",J90,0)</f>
        <v>0</v>
      </c>
      <c r="BI90" s="182">
        <f>IF(N90="nulová",J90,0)</f>
        <v>0</v>
      </c>
      <c r="BJ90" s="19" t="s">
        <v>76</v>
      </c>
      <c r="BK90" s="182">
        <f>ROUND(I90*H90,2)</f>
        <v>33464</v>
      </c>
      <c r="BL90" s="19" t="s">
        <v>130</v>
      </c>
      <c r="BM90" s="181" t="s">
        <v>258</v>
      </c>
    </row>
    <row r="91" s="2" customFormat="1">
      <c r="A91" s="34"/>
      <c r="B91" s="35"/>
      <c r="C91" s="36"/>
      <c r="D91" s="183" t="s">
        <v>117</v>
      </c>
      <c r="E91" s="36"/>
      <c r="F91" s="184" t="s">
        <v>259</v>
      </c>
      <c r="G91" s="36"/>
      <c r="H91" s="36"/>
      <c r="I91" s="36"/>
      <c r="J91" s="36"/>
      <c r="K91" s="36"/>
      <c r="L91" s="40"/>
      <c r="M91" s="185"/>
      <c r="N91" s="186"/>
      <c r="O91" s="79"/>
      <c r="P91" s="79"/>
      <c r="Q91" s="79"/>
      <c r="R91" s="79"/>
      <c r="S91" s="79"/>
      <c r="T91" s="80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9" t="s">
        <v>117</v>
      </c>
      <c r="AU91" s="19" t="s">
        <v>78</v>
      </c>
    </row>
    <row r="92" s="2" customFormat="1" ht="24.15" customHeight="1">
      <c r="A92" s="34"/>
      <c r="B92" s="35"/>
      <c r="C92" s="171" t="s">
        <v>130</v>
      </c>
      <c r="D92" s="171" t="s">
        <v>109</v>
      </c>
      <c r="E92" s="172" t="s">
        <v>260</v>
      </c>
      <c r="F92" s="173" t="s">
        <v>261</v>
      </c>
      <c r="G92" s="174" t="s">
        <v>253</v>
      </c>
      <c r="H92" s="175">
        <v>51</v>
      </c>
      <c r="I92" s="176">
        <v>330</v>
      </c>
      <c r="J92" s="176">
        <f>ROUND(I92*H92,2)</f>
        <v>16830</v>
      </c>
      <c r="K92" s="173" t="s">
        <v>113</v>
      </c>
      <c r="L92" s="40"/>
      <c r="M92" s="177" t="s">
        <v>17</v>
      </c>
      <c r="N92" s="178" t="s">
        <v>39</v>
      </c>
      <c r="O92" s="179">
        <v>0.20999999999999999</v>
      </c>
      <c r="P92" s="179">
        <f>O92*H92</f>
        <v>10.709999999999999</v>
      </c>
      <c r="Q92" s="179">
        <v>0</v>
      </c>
      <c r="R92" s="179">
        <f>Q92*H92</f>
        <v>0</v>
      </c>
      <c r="S92" s="179">
        <v>0</v>
      </c>
      <c r="T92" s="180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1" t="s">
        <v>130</v>
      </c>
      <c r="AT92" s="181" t="s">
        <v>109</v>
      </c>
      <c r="AU92" s="181" t="s">
        <v>78</v>
      </c>
      <c r="AY92" s="19" t="s">
        <v>115</v>
      </c>
      <c r="BE92" s="182">
        <f>IF(N92="základní",J92,0)</f>
        <v>16830</v>
      </c>
      <c r="BF92" s="182">
        <f>IF(N92="snížená",J92,0)</f>
        <v>0</v>
      </c>
      <c r="BG92" s="182">
        <f>IF(N92="zákl. přenesená",J92,0)</f>
        <v>0</v>
      </c>
      <c r="BH92" s="182">
        <f>IF(N92="sníž. přenesená",J92,0)</f>
        <v>0</v>
      </c>
      <c r="BI92" s="182">
        <f>IF(N92="nulová",J92,0)</f>
        <v>0</v>
      </c>
      <c r="BJ92" s="19" t="s">
        <v>76</v>
      </c>
      <c r="BK92" s="182">
        <f>ROUND(I92*H92,2)</f>
        <v>16830</v>
      </c>
      <c r="BL92" s="19" t="s">
        <v>130</v>
      </c>
      <c r="BM92" s="181" t="s">
        <v>262</v>
      </c>
    </row>
    <row r="93" s="2" customFormat="1">
      <c r="A93" s="34"/>
      <c r="B93" s="35"/>
      <c r="C93" s="36"/>
      <c r="D93" s="183" t="s">
        <v>117</v>
      </c>
      <c r="E93" s="36"/>
      <c r="F93" s="184" t="s">
        <v>263</v>
      </c>
      <c r="G93" s="36"/>
      <c r="H93" s="36"/>
      <c r="I93" s="36"/>
      <c r="J93" s="36"/>
      <c r="K93" s="36"/>
      <c r="L93" s="40"/>
      <c r="M93" s="185"/>
      <c r="N93" s="186"/>
      <c r="O93" s="79"/>
      <c r="P93" s="79"/>
      <c r="Q93" s="79"/>
      <c r="R93" s="79"/>
      <c r="S93" s="79"/>
      <c r="T93" s="80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9" t="s">
        <v>117</v>
      </c>
      <c r="AU93" s="19" t="s">
        <v>78</v>
      </c>
    </row>
    <row r="94" s="2" customFormat="1" ht="21.75" customHeight="1">
      <c r="A94" s="34"/>
      <c r="B94" s="35"/>
      <c r="C94" s="171" t="s">
        <v>137</v>
      </c>
      <c r="D94" s="171" t="s">
        <v>109</v>
      </c>
      <c r="E94" s="172" t="s">
        <v>264</v>
      </c>
      <c r="F94" s="173" t="s">
        <v>265</v>
      </c>
      <c r="G94" s="174" t="s">
        <v>246</v>
      </c>
      <c r="H94" s="175">
        <v>4253</v>
      </c>
      <c r="I94" s="176">
        <v>21.899999999999999</v>
      </c>
      <c r="J94" s="176">
        <f>ROUND(I94*H94,2)</f>
        <v>93140.699999999997</v>
      </c>
      <c r="K94" s="173" t="s">
        <v>113</v>
      </c>
      <c r="L94" s="40"/>
      <c r="M94" s="177" t="s">
        <v>17</v>
      </c>
      <c r="N94" s="178" t="s">
        <v>39</v>
      </c>
      <c r="O94" s="179">
        <v>0.014</v>
      </c>
      <c r="P94" s="179">
        <f>O94*H94</f>
        <v>59.542000000000002</v>
      </c>
      <c r="Q94" s="179">
        <v>0</v>
      </c>
      <c r="R94" s="179">
        <f>Q94*H94</f>
        <v>0</v>
      </c>
      <c r="S94" s="179">
        <v>0</v>
      </c>
      <c r="T94" s="180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1" t="s">
        <v>130</v>
      </c>
      <c r="AT94" s="181" t="s">
        <v>109</v>
      </c>
      <c r="AU94" s="181" t="s">
        <v>78</v>
      </c>
      <c r="AY94" s="19" t="s">
        <v>115</v>
      </c>
      <c r="BE94" s="182">
        <f>IF(N94="základní",J94,0)</f>
        <v>93140.699999999997</v>
      </c>
      <c r="BF94" s="182">
        <f>IF(N94="snížená",J94,0)</f>
        <v>0</v>
      </c>
      <c r="BG94" s="182">
        <f>IF(N94="zákl. přenesená",J94,0)</f>
        <v>0</v>
      </c>
      <c r="BH94" s="182">
        <f>IF(N94="sníž. přenesená",J94,0)</f>
        <v>0</v>
      </c>
      <c r="BI94" s="182">
        <f>IF(N94="nulová",J94,0)</f>
        <v>0</v>
      </c>
      <c r="BJ94" s="19" t="s">
        <v>76</v>
      </c>
      <c r="BK94" s="182">
        <f>ROUND(I94*H94,2)</f>
        <v>93140.699999999997</v>
      </c>
      <c r="BL94" s="19" t="s">
        <v>130</v>
      </c>
      <c r="BM94" s="181" t="s">
        <v>266</v>
      </c>
    </row>
    <row r="95" s="2" customFormat="1">
      <c r="A95" s="34"/>
      <c r="B95" s="35"/>
      <c r="C95" s="36"/>
      <c r="D95" s="183" t="s">
        <v>117</v>
      </c>
      <c r="E95" s="36"/>
      <c r="F95" s="184" t="s">
        <v>267</v>
      </c>
      <c r="G95" s="36"/>
      <c r="H95" s="36"/>
      <c r="I95" s="36"/>
      <c r="J95" s="36"/>
      <c r="K95" s="36"/>
      <c r="L95" s="40"/>
      <c r="M95" s="185"/>
      <c r="N95" s="186"/>
      <c r="O95" s="79"/>
      <c r="P95" s="79"/>
      <c r="Q95" s="79"/>
      <c r="R95" s="79"/>
      <c r="S95" s="79"/>
      <c r="T95" s="80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9" t="s">
        <v>117</v>
      </c>
      <c r="AU95" s="19" t="s">
        <v>78</v>
      </c>
    </row>
    <row r="96" s="10" customFormat="1">
      <c r="A96" s="10"/>
      <c r="B96" s="189"/>
      <c r="C96" s="190"/>
      <c r="D96" s="187" t="s">
        <v>136</v>
      </c>
      <c r="E96" s="191" t="s">
        <v>17</v>
      </c>
      <c r="F96" s="192" t="s">
        <v>249</v>
      </c>
      <c r="G96" s="190"/>
      <c r="H96" s="193">
        <v>4253</v>
      </c>
      <c r="I96" s="190"/>
      <c r="J96" s="190"/>
      <c r="K96" s="190"/>
      <c r="L96" s="194"/>
      <c r="M96" s="195"/>
      <c r="N96" s="196"/>
      <c r="O96" s="196"/>
      <c r="P96" s="196"/>
      <c r="Q96" s="196"/>
      <c r="R96" s="196"/>
      <c r="S96" s="196"/>
      <c r="T96" s="197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T96" s="198" t="s">
        <v>136</v>
      </c>
      <c r="AU96" s="198" t="s">
        <v>78</v>
      </c>
      <c r="AV96" s="10" t="s">
        <v>78</v>
      </c>
      <c r="AW96" s="10" t="s">
        <v>30</v>
      </c>
      <c r="AX96" s="10" t="s">
        <v>68</v>
      </c>
      <c r="AY96" s="198" t="s">
        <v>115</v>
      </c>
    </row>
    <row r="97" s="14" customFormat="1">
      <c r="A97" s="14"/>
      <c r="B97" s="230"/>
      <c r="C97" s="231"/>
      <c r="D97" s="187" t="s">
        <v>136</v>
      </c>
      <c r="E97" s="232" t="s">
        <v>17</v>
      </c>
      <c r="F97" s="233" t="s">
        <v>250</v>
      </c>
      <c r="G97" s="231"/>
      <c r="H97" s="234">
        <v>4253</v>
      </c>
      <c r="I97" s="231"/>
      <c r="J97" s="231"/>
      <c r="K97" s="231"/>
      <c r="L97" s="235"/>
      <c r="M97" s="240"/>
      <c r="N97" s="241"/>
      <c r="O97" s="241"/>
      <c r="P97" s="241"/>
      <c r="Q97" s="241"/>
      <c r="R97" s="241"/>
      <c r="S97" s="241"/>
      <c r="T97" s="242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39" t="s">
        <v>136</v>
      </c>
      <c r="AU97" s="239" t="s">
        <v>78</v>
      </c>
      <c r="AV97" s="14" t="s">
        <v>130</v>
      </c>
      <c r="AW97" s="14" t="s">
        <v>30</v>
      </c>
      <c r="AX97" s="14" t="s">
        <v>76</v>
      </c>
      <c r="AY97" s="239" t="s">
        <v>115</v>
      </c>
    </row>
    <row r="98" s="2" customFormat="1" ht="6.96" customHeight="1">
      <c r="A98" s="34"/>
      <c r="B98" s="54"/>
      <c r="C98" s="55"/>
      <c r="D98" s="55"/>
      <c r="E98" s="55"/>
      <c r="F98" s="55"/>
      <c r="G98" s="55"/>
      <c r="H98" s="55"/>
      <c r="I98" s="55"/>
      <c r="J98" s="55"/>
      <c r="K98" s="55"/>
      <c r="L98" s="40"/>
      <c r="M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</sheetData>
  <sheetProtection sheet="1" autoFilter="0" formatColumns="0" formatRows="0" objects="1" scenarios="1" spinCount="100000" saltValue="C7K1nCd8Njuq6DkrOLiHQ3cPldhmNjPnmbTpoJS6HI61bniUNG/G0K/lNgyWiScgEne747NM+OSusHkDuCaJmQ==" hashValue="4c2oqUZO3qHOEc/hN7X9CcNNTmJNcF29quht1q4ns4CyQhkLZBFq6+d9hLnZEvV4sq9p7PsX0DOhIIQcpE3z0g==" algorithmName="SHA-512" password="CC35"/>
  <autoFilter ref="C80:K97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5_02/111251103"/>
    <hyperlink ref="F89" r:id="rId2" display="https://podminky.urs.cz/item/CS_URS_2025_02/112101101"/>
    <hyperlink ref="F91" r:id="rId3" display="https://podminky.urs.cz/item/CS_URS_2025_02/112101102"/>
    <hyperlink ref="F93" r:id="rId4" display="https://podminky.urs.cz/item/CS_URS_2025_02/112155121"/>
    <hyperlink ref="F95" r:id="rId5" display="https://podminky.urs.cz/item/CS_URS_2025_02/112155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4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22"/>
      <c r="AT3" s="19" t="s">
        <v>78</v>
      </c>
    </row>
    <row r="4" s="1" customFormat="1" ht="24.96" customHeight="1">
      <c r="B4" s="22"/>
      <c r="D4" s="125" t="s">
        <v>89</v>
      </c>
      <c r="L4" s="22"/>
      <c r="M4" s="126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27" t="s">
        <v>14</v>
      </c>
      <c r="L6" s="22"/>
    </row>
    <row r="7" s="1" customFormat="1" ht="16.5" customHeight="1">
      <c r="B7" s="22"/>
      <c r="E7" s="128" t="str">
        <f>'Rekapitulace stavby'!K6</f>
        <v>Blatnice, ř. km 15,760 – 17,400, Plačovice, revitalizace toku</v>
      </c>
      <c r="F7" s="127"/>
      <c r="G7" s="127"/>
      <c r="H7" s="127"/>
      <c r="L7" s="22"/>
    </row>
    <row r="8" s="2" customFormat="1" ht="12" customHeight="1">
      <c r="A8" s="34"/>
      <c r="B8" s="40"/>
      <c r="C8" s="34"/>
      <c r="D8" s="127" t="s">
        <v>90</v>
      </c>
      <c r="E8" s="34"/>
      <c r="F8" s="34"/>
      <c r="G8" s="34"/>
      <c r="H8" s="34"/>
      <c r="I8" s="34"/>
      <c r="J8" s="34"/>
      <c r="K8" s="34"/>
      <c r="L8" s="12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0" t="s">
        <v>268</v>
      </c>
      <c r="F9" s="34"/>
      <c r="G9" s="34"/>
      <c r="H9" s="34"/>
      <c r="I9" s="34"/>
      <c r="J9" s="34"/>
      <c r="K9" s="34"/>
      <c r="L9" s="12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2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27" t="s">
        <v>16</v>
      </c>
      <c r="E11" s="34"/>
      <c r="F11" s="131" t="s">
        <v>17</v>
      </c>
      <c r="G11" s="34"/>
      <c r="H11" s="34"/>
      <c r="I11" s="127" t="s">
        <v>18</v>
      </c>
      <c r="J11" s="131" t="s">
        <v>17</v>
      </c>
      <c r="K11" s="34"/>
      <c r="L11" s="12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27" t="s">
        <v>19</v>
      </c>
      <c r="E12" s="34"/>
      <c r="F12" s="131" t="s">
        <v>20</v>
      </c>
      <c r="G12" s="34"/>
      <c r="H12" s="34"/>
      <c r="I12" s="127" t="s">
        <v>21</v>
      </c>
      <c r="J12" s="132" t="str">
        <f>'Rekapitulace stavby'!AN8</f>
        <v>30. 7. 2025</v>
      </c>
      <c r="K12" s="34"/>
      <c r="L12" s="12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2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27" t="s">
        <v>23</v>
      </c>
      <c r="E14" s="34"/>
      <c r="F14" s="34"/>
      <c r="G14" s="34"/>
      <c r="H14" s="34"/>
      <c r="I14" s="127" t="s">
        <v>24</v>
      </c>
      <c r="J14" s="131" t="s">
        <v>17</v>
      </c>
      <c r="K14" s="34"/>
      <c r="L14" s="12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1" t="s">
        <v>25</v>
      </c>
      <c r="F15" s="34"/>
      <c r="G15" s="34"/>
      <c r="H15" s="34"/>
      <c r="I15" s="127" t="s">
        <v>26</v>
      </c>
      <c r="J15" s="131" t="s">
        <v>17</v>
      </c>
      <c r="K15" s="34"/>
      <c r="L15" s="12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2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27" t="s">
        <v>27</v>
      </c>
      <c r="E17" s="34"/>
      <c r="F17" s="34"/>
      <c r="G17" s="34"/>
      <c r="H17" s="34"/>
      <c r="I17" s="127" t="s">
        <v>24</v>
      </c>
      <c r="J17" s="131" t="str">
        <f>'Rekapitulace stavby'!AN13</f>
        <v/>
      </c>
      <c r="K17" s="34"/>
      <c r="L17" s="12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131" t="str">
        <f>'Rekapitulace stavby'!E14</f>
        <v xml:space="preserve"> </v>
      </c>
      <c r="F18" s="131"/>
      <c r="G18" s="131"/>
      <c r="H18" s="131"/>
      <c r="I18" s="127" t="s">
        <v>26</v>
      </c>
      <c r="J18" s="131" t="str">
        <f>'Rekapitulace stavby'!AN14</f>
        <v/>
      </c>
      <c r="K18" s="34"/>
      <c r="L18" s="12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2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27" t="s">
        <v>28</v>
      </c>
      <c r="E20" s="34"/>
      <c r="F20" s="34"/>
      <c r="G20" s="34"/>
      <c r="H20" s="34"/>
      <c r="I20" s="127" t="s">
        <v>24</v>
      </c>
      <c r="J20" s="131" t="s">
        <v>17</v>
      </c>
      <c r="K20" s="34"/>
      <c r="L20" s="12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1" t="s">
        <v>29</v>
      </c>
      <c r="F21" s="34"/>
      <c r="G21" s="34"/>
      <c r="H21" s="34"/>
      <c r="I21" s="127" t="s">
        <v>26</v>
      </c>
      <c r="J21" s="131" t="s">
        <v>17</v>
      </c>
      <c r="K21" s="34"/>
      <c r="L21" s="12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2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27" t="s">
        <v>31</v>
      </c>
      <c r="E23" s="34"/>
      <c r="F23" s="34"/>
      <c r="G23" s="34"/>
      <c r="H23" s="34"/>
      <c r="I23" s="127" t="s">
        <v>24</v>
      </c>
      <c r="J23" s="131" t="str">
        <f>IF('Rekapitulace stavby'!AN19="","",'Rekapitulace stavby'!AN19)</f>
        <v/>
      </c>
      <c r="K23" s="34"/>
      <c r="L23" s="12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1" t="str">
        <f>IF('Rekapitulace stavby'!E20="","",'Rekapitulace stavby'!E20)</f>
        <v xml:space="preserve"> </v>
      </c>
      <c r="F24" s="34"/>
      <c r="G24" s="34"/>
      <c r="H24" s="34"/>
      <c r="I24" s="127" t="s">
        <v>26</v>
      </c>
      <c r="J24" s="131" t="str">
        <f>IF('Rekapitulace stavby'!AN20="","",'Rekapitulace stavby'!AN20)</f>
        <v/>
      </c>
      <c r="K24" s="34"/>
      <c r="L24" s="12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2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27" t="s">
        <v>32</v>
      </c>
      <c r="E26" s="34"/>
      <c r="F26" s="34"/>
      <c r="G26" s="34"/>
      <c r="H26" s="34"/>
      <c r="I26" s="34"/>
      <c r="J26" s="34"/>
      <c r="K26" s="34"/>
      <c r="L26" s="12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3"/>
      <c r="B27" s="134"/>
      <c r="C27" s="133"/>
      <c r="D27" s="133"/>
      <c r="E27" s="135" t="s">
        <v>17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2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7"/>
      <c r="E29" s="137"/>
      <c r="F29" s="137"/>
      <c r="G29" s="137"/>
      <c r="H29" s="137"/>
      <c r="I29" s="137"/>
      <c r="J29" s="137"/>
      <c r="K29" s="137"/>
      <c r="L29" s="12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38" t="s">
        <v>34</v>
      </c>
      <c r="E30" s="34"/>
      <c r="F30" s="34"/>
      <c r="G30" s="34"/>
      <c r="H30" s="34"/>
      <c r="I30" s="34"/>
      <c r="J30" s="139">
        <f>ROUND(J86, 2)</f>
        <v>9955466.1500000004</v>
      </c>
      <c r="K30" s="34"/>
      <c r="L30" s="12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37"/>
      <c r="E31" s="137"/>
      <c r="F31" s="137"/>
      <c r="G31" s="137"/>
      <c r="H31" s="137"/>
      <c r="I31" s="137"/>
      <c r="J31" s="137"/>
      <c r="K31" s="137"/>
      <c r="L31" s="12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0" t="s">
        <v>36</v>
      </c>
      <c r="G32" s="34"/>
      <c r="H32" s="34"/>
      <c r="I32" s="140" t="s">
        <v>35</v>
      </c>
      <c r="J32" s="140" t="s">
        <v>37</v>
      </c>
      <c r="K32" s="34"/>
      <c r="L32" s="12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1" t="s">
        <v>38</v>
      </c>
      <c r="E33" s="127" t="s">
        <v>39</v>
      </c>
      <c r="F33" s="142">
        <f>ROUND((SUM(BE86:BE261)),  2)</f>
        <v>9955466.1500000004</v>
      </c>
      <c r="G33" s="34"/>
      <c r="H33" s="34"/>
      <c r="I33" s="143">
        <v>0.20999999999999999</v>
      </c>
      <c r="J33" s="142">
        <f>ROUND(((SUM(BE86:BE261))*I33),  2)</f>
        <v>2090647.8899999999</v>
      </c>
      <c r="K33" s="34"/>
      <c r="L33" s="12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27" t="s">
        <v>40</v>
      </c>
      <c r="F34" s="142">
        <f>ROUND((SUM(BF86:BF261)),  2)</f>
        <v>0</v>
      </c>
      <c r="G34" s="34"/>
      <c r="H34" s="34"/>
      <c r="I34" s="143">
        <v>0.12</v>
      </c>
      <c r="J34" s="142">
        <f>ROUND(((SUM(BF86:BF261))*I34),  2)</f>
        <v>0</v>
      </c>
      <c r="K34" s="34"/>
      <c r="L34" s="12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7" t="s">
        <v>41</v>
      </c>
      <c r="F35" s="142">
        <f>ROUND((SUM(BG86:BG261)),  2)</f>
        <v>0</v>
      </c>
      <c r="G35" s="34"/>
      <c r="H35" s="34"/>
      <c r="I35" s="143">
        <v>0.20999999999999999</v>
      </c>
      <c r="J35" s="142">
        <f>0</f>
        <v>0</v>
      </c>
      <c r="K35" s="34"/>
      <c r="L35" s="12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7" t="s">
        <v>42</v>
      </c>
      <c r="F36" s="142">
        <f>ROUND((SUM(BH86:BH261)),  2)</f>
        <v>0</v>
      </c>
      <c r="G36" s="34"/>
      <c r="H36" s="34"/>
      <c r="I36" s="143">
        <v>0.12</v>
      </c>
      <c r="J36" s="142">
        <f>0</f>
        <v>0</v>
      </c>
      <c r="K36" s="34"/>
      <c r="L36" s="12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7" t="s">
        <v>43</v>
      </c>
      <c r="F37" s="142">
        <f>ROUND((SUM(BI86:BI261)),  2)</f>
        <v>0</v>
      </c>
      <c r="G37" s="34"/>
      <c r="H37" s="34"/>
      <c r="I37" s="143">
        <v>0</v>
      </c>
      <c r="J37" s="142">
        <f>0</f>
        <v>0</v>
      </c>
      <c r="K37" s="34"/>
      <c r="L37" s="12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2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4"/>
      <c r="D39" s="145" t="s">
        <v>44</v>
      </c>
      <c r="E39" s="146"/>
      <c r="F39" s="146"/>
      <c r="G39" s="147" t="s">
        <v>45</v>
      </c>
      <c r="H39" s="148" t="s">
        <v>46</v>
      </c>
      <c r="I39" s="146"/>
      <c r="J39" s="149">
        <f>SUM(J30:J37)</f>
        <v>12046114.040000001</v>
      </c>
      <c r="K39" s="150"/>
      <c r="L39" s="12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25" t="s">
        <v>92</v>
      </c>
      <c r="D45" s="36"/>
      <c r="E45" s="36"/>
      <c r="F45" s="36"/>
      <c r="G45" s="36"/>
      <c r="H45" s="36"/>
      <c r="I45" s="36"/>
      <c r="J45" s="36"/>
      <c r="K45" s="36"/>
      <c r="L45" s="129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2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31" t="s">
        <v>14</v>
      </c>
      <c r="D47" s="36"/>
      <c r="E47" s="36"/>
      <c r="F47" s="36"/>
      <c r="G47" s="36"/>
      <c r="H47" s="36"/>
      <c r="I47" s="36"/>
      <c r="J47" s="36"/>
      <c r="K47" s="36"/>
      <c r="L47" s="12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5" t="str">
        <f>E7</f>
        <v>Blatnice, ř. km 15,760 – 17,400, Plačovice, revitalizace toku</v>
      </c>
      <c r="F48" s="31"/>
      <c r="G48" s="31"/>
      <c r="H48" s="31"/>
      <c r="I48" s="36"/>
      <c r="J48" s="36"/>
      <c r="K48" s="36"/>
      <c r="L48" s="12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31" t="s">
        <v>90</v>
      </c>
      <c r="D49" s="36"/>
      <c r="E49" s="36"/>
      <c r="F49" s="36"/>
      <c r="G49" s="36"/>
      <c r="H49" s="36"/>
      <c r="I49" s="36"/>
      <c r="J49" s="36"/>
      <c r="K49" s="36"/>
      <c r="L49" s="12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4" t="str">
        <f>E9</f>
        <v>SO-01.2 - Revitalizace toku</v>
      </c>
      <c r="F50" s="36"/>
      <c r="G50" s="36"/>
      <c r="H50" s="36"/>
      <c r="I50" s="36"/>
      <c r="J50" s="36"/>
      <c r="K50" s="36"/>
      <c r="L50" s="12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29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31" t="s">
        <v>19</v>
      </c>
      <c r="D52" s="36"/>
      <c r="E52" s="36"/>
      <c r="F52" s="28" t="str">
        <f>F12</f>
        <v xml:space="preserve"> </v>
      </c>
      <c r="G52" s="36"/>
      <c r="H52" s="36"/>
      <c r="I52" s="31" t="s">
        <v>21</v>
      </c>
      <c r="J52" s="67" t="str">
        <f>IF(J12="","",J12)</f>
        <v>30. 7. 2025</v>
      </c>
      <c r="K52" s="36"/>
      <c r="L52" s="12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2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31" t="s">
        <v>23</v>
      </c>
      <c r="D54" s="36"/>
      <c r="E54" s="36"/>
      <c r="F54" s="28" t="str">
        <f>E15</f>
        <v>Povodí Moravy s.p.</v>
      </c>
      <c r="G54" s="36"/>
      <c r="H54" s="36"/>
      <c r="I54" s="31" t="s">
        <v>28</v>
      </c>
      <c r="J54" s="32" t="str">
        <f>E21</f>
        <v>Jesep s.r.o.</v>
      </c>
      <c r="K54" s="36"/>
      <c r="L54" s="12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31" t="s">
        <v>27</v>
      </c>
      <c r="D55" s="36"/>
      <c r="E55" s="36"/>
      <c r="F55" s="28" t="str">
        <f>IF(E18="","",E18)</f>
        <v xml:space="preserve"> </v>
      </c>
      <c r="G55" s="36"/>
      <c r="H55" s="36"/>
      <c r="I55" s="31" t="s">
        <v>31</v>
      </c>
      <c r="J55" s="32" t="str">
        <f>E24</f>
        <v xml:space="preserve"> </v>
      </c>
      <c r="K55" s="36"/>
      <c r="L55" s="12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2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6" t="s">
        <v>93</v>
      </c>
      <c r="D57" s="157"/>
      <c r="E57" s="157"/>
      <c r="F57" s="157"/>
      <c r="G57" s="157"/>
      <c r="H57" s="157"/>
      <c r="I57" s="157"/>
      <c r="J57" s="158" t="s">
        <v>94</v>
      </c>
      <c r="K57" s="157"/>
      <c r="L57" s="12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2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59" t="s">
        <v>66</v>
      </c>
      <c r="D59" s="36"/>
      <c r="E59" s="36"/>
      <c r="F59" s="36"/>
      <c r="G59" s="36"/>
      <c r="H59" s="36"/>
      <c r="I59" s="36"/>
      <c r="J59" s="97">
        <f>J86</f>
        <v>9955466.1500000004</v>
      </c>
      <c r="K59" s="36"/>
      <c r="L59" s="12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95</v>
      </c>
    </row>
    <row r="60" s="11" customFormat="1" ht="24.96" customHeight="1">
      <c r="A60" s="11"/>
      <c r="B60" s="203"/>
      <c r="C60" s="204"/>
      <c r="D60" s="205" t="s">
        <v>239</v>
      </c>
      <c r="E60" s="206"/>
      <c r="F60" s="206"/>
      <c r="G60" s="206"/>
      <c r="H60" s="206"/>
      <c r="I60" s="206"/>
      <c r="J60" s="207">
        <f>J87</f>
        <v>9955466.1500000004</v>
      </c>
      <c r="K60" s="204"/>
      <c r="L60" s="208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</row>
    <row r="61" s="12" customFormat="1" ht="19.92" customHeight="1">
      <c r="A61" s="12"/>
      <c r="B61" s="209"/>
      <c r="C61" s="210"/>
      <c r="D61" s="211" t="s">
        <v>240</v>
      </c>
      <c r="E61" s="212"/>
      <c r="F61" s="212"/>
      <c r="G61" s="212"/>
      <c r="H61" s="212"/>
      <c r="I61" s="212"/>
      <c r="J61" s="213">
        <f>J88</f>
        <v>6243793.1600000001</v>
      </c>
      <c r="K61" s="210"/>
      <c r="L61" s="214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09"/>
      <c r="C62" s="210"/>
      <c r="D62" s="211" t="s">
        <v>269</v>
      </c>
      <c r="E62" s="212"/>
      <c r="F62" s="212"/>
      <c r="G62" s="212"/>
      <c r="H62" s="212"/>
      <c r="I62" s="212"/>
      <c r="J62" s="213">
        <f>J195</f>
        <v>720124</v>
      </c>
      <c r="K62" s="210"/>
      <c r="L62" s="214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09"/>
      <c r="C63" s="210"/>
      <c r="D63" s="211" t="s">
        <v>270</v>
      </c>
      <c r="E63" s="212"/>
      <c r="F63" s="212"/>
      <c r="G63" s="212"/>
      <c r="H63" s="212"/>
      <c r="I63" s="212"/>
      <c r="J63" s="213">
        <f>J202</f>
        <v>1950225</v>
      </c>
      <c r="K63" s="210"/>
      <c r="L63" s="214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09"/>
      <c r="C64" s="210"/>
      <c r="D64" s="211" t="s">
        <v>271</v>
      </c>
      <c r="E64" s="212"/>
      <c r="F64" s="212"/>
      <c r="G64" s="212"/>
      <c r="H64" s="212"/>
      <c r="I64" s="212"/>
      <c r="J64" s="213">
        <f>J235</f>
        <v>83205</v>
      </c>
      <c r="K64" s="210"/>
      <c r="L64" s="214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4.88" customHeight="1">
      <c r="A65" s="12"/>
      <c r="B65" s="209"/>
      <c r="C65" s="210"/>
      <c r="D65" s="211" t="s">
        <v>272</v>
      </c>
      <c r="E65" s="212"/>
      <c r="F65" s="212"/>
      <c r="G65" s="212"/>
      <c r="H65" s="212"/>
      <c r="I65" s="212"/>
      <c r="J65" s="213">
        <f>J236</f>
        <v>83205</v>
      </c>
      <c r="K65" s="210"/>
      <c r="L65" s="214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09"/>
      <c r="C66" s="210"/>
      <c r="D66" s="211" t="s">
        <v>273</v>
      </c>
      <c r="E66" s="212"/>
      <c r="F66" s="212"/>
      <c r="G66" s="212"/>
      <c r="H66" s="212"/>
      <c r="I66" s="212"/>
      <c r="J66" s="213">
        <f>J242</f>
        <v>958118.98999999999</v>
      </c>
      <c r="K66" s="210"/>
      <c r="L66" s="214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2" customFormat="1" ht="21.84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29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6.96" customHeight="1">
      <c r="A68" s="34"/>
      <c r="B68" s="54"/>
      <c r="C68" s="55"/>
      <c r="D68" s="55"/>
      <c r="E68" s="55"/>
      <c r="F68" s="55"/>
      <c r="G68" s="55"/>
      <c r="H68" s="55"/>
      <c r="I68" s="55"/>
      <c r="J68" s="55"/>
      <c r="K68" s="55"/>
      <c r="L68" s="129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="2" customFormat="1" ht="6.96" customHeight="1">
      <c r="A72" s="34"/>
      <c r="B72" s="56"/>
      <c r="C72" s="57"/>
      <c r="D72" s="57"/>
      <c r="E72" s="57"/>
      <c r="F72" s="57"/>
      <c r="G72" s="57"/>
      <c r="H72" s="57"/>
      <c r="I72" s="57"/>
      <c r="J72" s="57"/>
      <c r="K72" s="57"/>
      <c r="L72" s="129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24.96" customHeight="1">
      <c r="A73" s="34"/>
      <c r="B73" s="35"/>
      <c r="C73" s="25" t="s">
        <v>96</v>
      </c>
      <c r="D73" s="36"/>
      <c r="E73" s="36"/>
      <c r="F73" s="36"/>
      <c r="G73" s="36"/>
      <c r="H73" s="36"/>
      <c r="I73" s="36"/>
      <c r="J73" s="36"/>
      <c r="K73" s="36"/>
      <c r="L73" s="129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29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2" customHeight="1">
      <c r="A75" s="34"/>
      <c r="B75" s="35"/>
      <c r="C75" s="31" t="s">
        <v>14</v>
      </c>
      <c r="D75" s="36"/>
      <c r="E75" s="36"/>
      <c r="F75" s="36"/>
      <c r="G75" s="36"/>
      <c r="H75" s="36"/>
      <c r="I75" s="36"/>
      <c r="J75" s="36"/>
      <c r="K75" s="36"/>
      <c r="L75" s="129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6.5" customHeight="1">
      <c r="A76" s="34"/>
      <c r="B76" s="35"/>
      <c r="C76" s="36"/>
      <c r="D76" s="36"/>
      <c r="E76" s="155" t="str">
        <f>E7</f>
        <v>Blatnice, ř. km 15,760 – 17,400, Plačovice, revitalizace toku</v>
      </c>
      <c r="F76" s="31"/>
      <c r="G76" s="31"/>
      <c r="H76" s="31"/>
      <c r="I76" s="36"/>
      <c r="J76" s="36"/>
      <c r="K76" s="36"/>
      <c r="L76" s="12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2" customHeight="1">
      <c r="A77" s="34"/>
      <c r="B77" s="35"/>
      <c r="C77" s="31" t="s">
        <v>90</v>
      </c>
      <c r="D77" s="36"/>
      <c r="E77" s="36"/>
      <c r="F77" s="36"/>
      <c r="G77" s="36"/>
      <c r="H77" s="36"/>
      <c r="I77" s="36"/>
      <c r="J77" s="36"/>
      <c r="K77" s="36"/>
      <c r="L77" s="12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16.5" customHeight="1">
      <c r="A78" s="34"/>
      <c r="B78" s="35"/>
      <c r="C78" s="36"/>
      <c r="D78" s="36"/>
      <c r="E78" s="64" t="str">
        <f>E9</f>
        <v>SO-01.2 - Revitalizace toku</v>
      </c>
      <c r="F78" s="36"/>
      <c r="G78" s="36"/>
      <c r="H78" s="36"/>
      <c r="I78" s="36"/>
      <c r="J78" s="36"/>
      <c r="K78" s="36"/>
      <c r="L78" s="129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2" customFormat="1" ht="6.96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29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="2" customFormat="1" ht="12" customHeight="1">
      <c r="A80" s="34"/>
      <c r="B80" s="35"/>
      <c r="C80" s="31" t="s">
        <v>19</v>
      </c>
      <c r="D80" s="36"/>
      <c r="E80" s="36"/>
      <c r="F80" s="28" t="str">
        <f>F12</f>
        <v xml:space="preserve"> </v>
      </c>
      <c r="G80" s="36"/>
      <c r="H80" s="36"/>
      <c r="I80" s="31" t="s">
        <v>21</v>
      </c>
      <c r="J80" s="67" t="str">
        <f>IF(J12="","",J12)</f>
        <v>30. 7. 2025</v>
      </c>
      <c r="K80" s="36"/>
      <c r="L80" s="129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="2" customFormat="1" ht="6.96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2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15.15" customHeight="1">
      <c r="A82" s="34"/>
      <c r="B82" s="35"/>
      <c r="C82" s="31" t="s">
        <v>23</v>
      </c>
      <c r="D82" s="36"/>
      <c r="E82" s="36"/>
      <c r="F82" s="28" t="str">
        <f>E15</f>
        <v>Povodí Moravy s.p.</v>
      </c>
      <c r="G82" s="36"/>
      <c r="H82" s="36"/>
      <c r="I82" s="31" t="s">
        <v>28</v>
      </c>
      <c r="J82" s="32" t="str">
        <f>E21</f>
        <v>Jesep s.r.o.</v>
      </c>
      <c r="K82" s="36"/>
      <c r="L82" s="12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15.15" customHeight="1">
      <c r="A83" s="34"/>
      <c r="B83" s="35"/>
      <c r="C83" s="31" t="s">
        <v>27</v>
      </c>
      <c r="D83" s="36"/>
      <c r="E83" s="36"/>
      <c r="F83" s="28" t="str">
        <f>IF(E18="","",E18)</f>
        <v xml:space="preserve"> </v>
      </c>
      <c r="G83" s="36"/>
      <c r="H83" s="36"/>
      <c r="I83" s="31" t="s">
        <v>31</v>
      </c>
      <c r="J83" s="32" t="str">
        <f>E24</f>
        <v xml:space="preserve"> </v>
      </c>
      <c r="K83" s="36"/>
      <c r="L83" s="12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0.32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2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9" customFormat="1" ht="29.28" customHeight="1">
      <c r="A85" s="160"/>
      <c r="B85" s="161"/>
      <c r="C85" s="162" t="s">
        <v>97</v>
      </c>
      <c r="D85" s="163" t="s">
        <v>53</v>
      </c>
      <c r="E85" s="163" t="s">
        <v>49</v>
      </c>
      <c r="F85" s="163" t="s">
        <v>50</v>
      </c>
      <c r="G85" s="163" t="s">
        <v>98</v>
      </c>
      <c r="H85" s="163" t="s">
        <v>99</v>
      </c>
      <c r="I85" s="163" t="s">
        <v>100</v>
      </c>
      <c r="J85" s="163" t="s">
        <v>94</v>
      </c>
      <c r="K85" s="164" t="s">
        <v>101</v>
      </c>
      <c r="L85" s="165"/>
      <c r="M85" s="87" t="s">
        <v>17</v>
      </c>
      <c r="N85" s="88" t="s">
        <v>38</v>
      </c>
      <c r="O85" s="88" t="s">
        <v>102</v>
      </c>
      <c r="P85" s="88" t="s">
        <v>103</v>
      </c>
      <c r="Q85" s="88" t="s">
        <v>104</v>
      </c>
      <c r="R85" s="88" t="s">
        <v>105</v>
      </c>
      <c r="S85" s="88" t="s">
        <v>106</v>
      </c>
      <c r="T85" s="89" t="s">
        <v>107</v>
      </c>
      <c r="U85" s="160"/>
      <c r="V85" s="160"/>
      <c r="W85" s="160"/>
      <c r="X85" s="160"/>
      <c r="Y85" s="160"/>
      <c r="Z85" s="160"/>
      <c r="AA85" s="160"/>
      <c r="AB85" s="160"/>
      <c r="AC85" s="160"/>
      <c r="AD85" s="160"/>
      <c r="AE85" s="160"/>
    </row>
    <row r="86" s="2" customFormat="1" ht="22.8" customHeight="1">
      <c r="A86" s="34"/>
      <c r="B86" s="35"/>
      <c r="C86" s="94" t="s">
        <v>108</v>
      </c>
      <c r="D86" s="36"/>
      <c r="E86" s="36"/>
      <c r="F86" s="36"/>
      <c r="G86" s="36"/>
      <c r="H86" s="36"/>
      <c r="I86" s="36"/>
      <c r="J86" s="166">
        <f>BK86</f>
        <v>9955466.1500000004</v>
      </c>
      <c r="K86" s="36"/>
      <c r="L86" s="40"/>
      <c r="M86" s="90"/>
      <c r="N86" s="167"/>
      <c r="O86" s="91"/>
      <c r="P86" s="168">
        <f>P87</f>
        <v>6481.627144</v>
      </c>
      <c r="Q86" s="91"/>
      <c r="R86" s="168">
        <f>R87</f>
        <v>1119.3125106000002</v>
      </c>
      <c r="S86" s="91"/>
      <c r="T86" s="169">
        <f>T87</f>
        <v>864.84000000000003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9" t="s">
        <v>67</v>
      </c>
      <c r="AU86" s="19" t="s">
        <v>95</v>
      </c>
      <c r="BK86" s="170">
        <f>BK87</f>
        <v>9955466.1500000004</v>
      </c>
    </row>
    <row r="87" s="13" customFormat="1" ht="25.92" customHeight="1">
      <c r="A87" s="13"/>
      <c r="B87" s="215"/>
      <c r="C87" s="216"/>
      <c r="D87" s="217" t="s">
        <v>67</v>
      </c>
      <c r="E87" s="218" t="s">
        <v>241</v>
      </c>
      <c r="F87" s="218" t="s">
        <v>242</v>
      </c>
      <c r="G87" s="216"/>
      <c r="H87" s="216"/>
      <c r="I87" s="216"/>
      <c r="J87" s="219">
        <f>BK87</f>
        <v>9955466.1500000004</v>
      </c>
      <c r="K87" s="216"/>
      <c r="L87" s="220"/>
      <c r="M87" s="221"/>
      <c r="N87" s="222"/>
      <c r="O87" s="222"/>
      <c r="P87" s="223">
        <f>P88+P195+P202+P235+P242</f>
        <v>6481.627144</v>
      </c>
      <c r="Q87" s="222"/>
      <c r="R87" s="223">
        <f>R88+R195+R202+R235+R242</f>
        <v>1119.3125106000002</v>
      </c>
      <c r="S87" s="222"/>
      <c r="T87" s="224">
        <f>T88+T195+T202+T235+T242</f>
        <v>864.84000000000003</v>
      </c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R87" s="225" t="s">
        <v>76</v>
      </c>
      <c r="AT87" s="226" t="s">
        <v>67</v>
      </c>
      <c r="AU87" s="226" t="s">
        <v>68</v>
      </c>
      <c r="AY87" s="225" t="s">
        <v>115</v>
      </c>
      <c r="BK87" s="227">
        <f>BK88+BK195+BK202+BK235+BK242</f>
        <v>9955466.1500000004</v>
      </c>
    </row>
    <row r="88" s="13" customFormat="1" ht="22.8" customHeight="1">
      <c r="A88" s="13"/>
      <c r="B88" s="215"/>
      <c r="C88" s="216"/>
      <c r="D88" s="217" t="s">
        <v>67</v>
      </c>
      <c r="E88" s="228" t="s">
        <v>76</v>
      </c>
      <c r="F88" s="228" t="s">
        <v>243</v>
      </c>
      <c r="G88" s="216"/>
      <c r="H88" s="216"/>
      <c r="I88" s="216"/>
      <c r="J88" s="229">
        <f>BK88</f>
        <v>6243793.1600000001</v>
      </c>
      <c r="K88" s="216"/>
      <c r="L88" s="220"/>
      <c r="M88" s="221"/>
      <c r="N88" s="222"/>
      <c r="O88" s="222"/>
      <c r="P88" s="223">
        <f>SUM(P89:P194)</f>
        <v>4862.5550000000003</v>
      </c>
      <c r="Q88" s="222"/>
      <c r="R88" s="223">
        <f>SUM(R89:R194)</f>
        <v>3.0087736000000005</v>
      </c>
      <c r="S88" s="222"/>
      <c r="T88" s="224">
        <f>SUM(T89:T194)</f>
        <v>864.84000000000003</v>
      </c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R88" s="225" t="s">
        <v>76</v>
      </c>
      <c r="AT88" s="226" t="s">
        <v>67</v>
      </c>
      <c r="AU88" s="226" t="s">
        <v>76</v>
      </c>
      <c r="AY88" s="225" t="s">
        <v>115</v>
      </c>
      <c r="BK88" s="227">
        <f>SUM(BK89:BK194)</f>
        <v>6243793.1600000001</v>
      </c>
    </row>
    <row r="89" s="2" customFormat="1" ht="16.5" customHeight="1">
      <c r="A89" s="34"/>
      <c r="B89" s="35"/>
      <c r="C89" s="171" t="s">
        <v>76</v>
      </c>
      <c r="D89" s="171" t="s">
        <v>109</v>
      </c>
      <c r="E89" s="172" t="s">
        <v>274</v>
      </c>
      <c r="F89" s="173" t="s">
        <v>275</v>
      </c>
      <c r="G89" s="174" t="s">
        <v>253</v>
      </c>
      <c r="H89" s="175">
        <v>8</v>
      </c>
      <c r="I89" s="176">
        <v>400</v>
      </c>
      <c r="J89" s="176">
        <f>ROUND(I89*H89,2)</f>
        <v>3200</v>
      </c>
      <c r="K89" s="173" t="s">
        <v>113</v>
      </c>
      <c r="L89" s="40"/>
      <c r="M89" s="177" t="s">
        <v>17</v>
      </c>
      <c r="N89" s="178" t="s">
        <v>39</v>
      </c>
      <c r="O89" s="179">
        <v>0.38900000000000001</v>
      </c>
      <c r="P89" s="179">
        <f>O89*H89</f>
        <v>3.1120000000000001</v>
      </c>
      <c r="Q89" s="179">
        <v>0</v>
      </c>
      <c r="R89" s="179">
        <f>Q89*H89</f>
        <v>0</v>
      </c>
      <c r="S89" s="179">
        <v>0</v>
      </c>
      <c r="T89" s="180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1" t="s">
        <v>130</v>
      </c>
      <c r="AT89" s="181" t="s">
        <v>109</v>
      </c>
      <c r="AU89" s="181" t="s">
        <v>78</v>
      </c>
      <c r="AY89" s="19" t="s">
        <v>115</v>
      </c>
      <c r="BE89" s="182">
        <f>IF(N89="základní",J89,0)</f>
        <v>3200</v>
      </c>
      <c r="BF89" s="182">
        <f>IF(N89="snížená",J89,0)</f>
        <v>0</v>
      </c>
      <c r="BG89" s="182">
        <f>IF(N89="zákl. přenesená",J89,0)</f>
        <v>0</v>
      </c>
      <c r="BH89" s="182">
        <f>IF(N89="sníž. přenesená",J89,0)</f>
        <v>0</v>
      </c>
      <c r="BI89" s="182">
        <f>IF(N89="nulová",J89,0)</f>
        <v>0</v>
      </c>
      <c r="BJ89" s="19" t="s">
        <v>76</v>
      </c>
      <c r="BK89" s="182">
        <f>ROUND(I89*H89,2)</f>
        <v>3200</v>
      </c>
      <c r="BL89" s="19" t="s">
        <v>130</v>
      </c>
      <c r="BM89" s="181" t="s">
        <v>276</v>
      </c>
    </row>
    <row r="90" s="2" customFormat="1">
      <c r="A90" s="34"/>
      <c r="B90" s="35"/>
      <c r="C90" s="36"/>
      <c r="D90" s="183" t="s">
        <v>117</v>
      </c>
      <c r="E90" s="36"/>
      <c r="F90" s="184" t="s">
        <v>277</v>
      </c>
      <c r="G90" s="36"/>
      <c r="H90" s="36"/>
      <c r="I90" s="36"/>
      <c r="J90" s="36"/>
      <c r="K90" s="36"/>
      <c r="L90" s="40"/>
      <c r="M90" s="185"/>
      <c r="N90" s="186"/>
      <c r="O90" s="79"/>
      <c r="P90" s="79"/>
      <c r="Q90" s="79"/>
      <c r="R90" s="79"/>
      <c r="S90" s="79"/>
      <c r="T90" s="80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9" t="s">
        <v>117</v>
      </c>
      <c r="AU90" s="19" t="s">
        <v>78</v>
      </c>
    </row>
    <row r="91" s="2" customFormat="1" ht="16.5" customHeight="1">
      <c r="A91" s="34"/>
      <c r="B91" s="35"/>
      <c r="C91" s="171" t="s">
        <v>78</v>
      </c>
      <c r="D91" s="171" t="s">
        <v>109</v>
      </c>
      <c r="E91" s="172" t="s">
        <v>278</v>
      </c>
      <c r="F91" s="173" t="s">
        <v>279</v>
      </c>
      <c r="G91" s="174" t="s">
        <v>253</v>
      </c>
      <c r="H91" s="175">
        <v>94</v>
      </c>
      <c r="I91" s="176">
        <v>756</v>
      </c>
      <c r="J91" s="176">
        <f>ROUND(I91*H91,2)</f>
        <v>71064</v>
      </c>
      <c r="K91" s="173" t="s">
        <v>113</v>
      </c>
      <c r="L91" s="40"/>
      <c r="M91" s="177" t="s">
        <v>17</v>
      </c>
      <c r="N91" s="178" t="s">
        <v>39</v>
      </c>
      <c r="O91" s="179">
        <v>0.73399999999999999</v>
      </c>
      <c r="P91" s="179">
        <f>O91*H91</f>
        <v>68.995999999999995</v>
      </c>
      <c r="Q91" s="179">
        <v>0</v>
      </c>
      <c r="R91" s="179">
        <f>Q91*H91</f>
        <v>0</v>
      </c>
      <c r="S91" s="179">
        <v>0</v>
      </c>
      <c r="T91" s="180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1" t="s">
        <v>130</v>
      </c>
      <c r="AT91" s="181" t="s">
        <v>109</v>
      </c>
      <c r="AU91" s="181" t="s">
        <v>78</v>
      </c>
      <c r="AY91" s="19" t="s">
        <v>115</v>
      </c>
      <c r="BE91" s="182">
        <f>IF(N91="základní",J91,0)</f>
        <v>71064</v>
      </c>
      <c r="BF91" s="182">
        <f>IF(N91="snížená",J91,0)</f>
        <v>0</v>
      </c>
      <c r="BG91" s="182">
        <f>IF(N91="zákl. přenesená",J91,0)</f>
        <v>0</v>
      </c>
      <c r="BH91" s="182">
        <f>IF(N91="sníž. přenesená",J91,0)</f>
        <v>0</v>
      </c>
      <c r="BI91" s="182">
        <f>IF(N91="nulová",J91,0)</f>
        <v>0</v>
      </c>
      <c r="BJ91" s="19" t="s">
        <v>76</v>
      </c>
      <c r="BK91" s="182">
        <f>ROUND(I91*H91,2)</f>
        <v>71064</v>
      </c>
      <c r="BL91" s="19" t="s">
        <v>130</v>
      </c>
      <c r="BM91" s="181" t="s">
        <v>280</v>
      </c>
    </row>
    <row r="92" s="2" customFormat="1">
      <c r="A92" s="34"/>
      <c r="B92" s="35"/>
      <c r="C92" s="36"/>
      <c r="D92" s="183" t="s">
        <v>117</v>
      </c>
      <c r="E92" s="36"/>
      <c r="F92" s="184" t="s">
        <v>281</v>
      </c>
      <c r="G92" s="36"/>
      <c r="H92" s="36"/>
      <c r="I92" s="36"/>
      <c r="J92" s="36"/>
      <c r="K92" s="36"/>
      <c r="L92" s="40"/>
      <c r="M92" s="185"/>
      <c r="N92" s="186"/>
      <c r="O92" s="79"/>
      <c r="P92" s="79"/>
      <c r="Q92" s="79"/>
      <c r="R92" s="79"/>
      <c r="S92" s="79"/>
      <c r="T92" s="80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9" t="s">
        <v>117</v>
      </c>
      <c r="AU92" s="19" t="s">
        <v>78</v>
      </c>
    </row>
    <row r="93" s="2" customFormat="1" ht="24.15" customHeight="1">
      <c r="A93" s="34"/>
      <c r="B93" s="35"/>
      <c r="C93" s="171" t="s">
        <v>125</v>
      </c>
      <c r="D93" s="171" t="s">
        <v>109</v>
      </c>
      <c r="E93" s="172" t="s">
        <v>282</v>
      </c>
      <c r="F93" s="173" t="s">
        <v>283</v>
      </c>
      <c r="G93" s="174" t="s">
        <v>284</v>
      </c>
      <c r="H93" s="175">
        <v>74</v>
      </c>
      <c r="I93" s="176">
        <v>435</v>
      </c>
      <c r="J93" s="176">
        <f>ROUND(I93*H93,2)</f>
        <v>32190</v>
      </c>
      <c r="K93" s="173" t="s">
        <v>113</v>
      </c>
      <c r="L93" s="40"/>
      <c r="M93" s="177" t="s">
        <v>17</v>
      </c>
      <c r="N93" s="178" t="s">
        <v>39</v>
      </c>
      <c r="O93" s="179">
        <v>0.89100000000000001</v>
      </c>
      <c r="P93" s="179">
        <f>O93*H93</f>
        <v>65.933999999999998</v>
      </c>
      <c r="Q93" s="179">
        <v>0</v>
      </c>
      <c r="R93" s="179">
        <f>Q93*H93</f>
        <v>0</v>
      </c>
      <c r="S93" s="179">
        <v>1.8</v>
      </c>
      <c r="T93" s="180">
        <f>S93*H93</f>
        <v>133.20000000000002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1" t="s">
        <v>130</v>
      </c>
      <c r="AT93" s="181" t="s">
        <v>109</v>
      </c>
      <c r="AU93" s="181" t="s">
        <v>78</v>
      </c>
      <c r="AY93" s="19" t="s">
        <v>115</v>
      </c>
      <c r="BE93" s="182">
        <f>IF(N93="základní",J93,0)</f>
        <v>32190</v>
      </c>
      <c r="BF93" s="182">
        <f>IF(N93="snížená",J93,0)</f>
        <v>0</v>
      </c>
      <c r="BG93" s="182">
        <f>IF(N93="zákl. přenesená",J93,0)</f>
        <v>0</v>
      </c>
      <c r="BH93" s="182">
        <f>IF(N93="sníž. přenesená",J93,0)</f>
        <v>0</v>
      </c>
      <c r="BI93" s="182">
        <f>IF(N93="nulová",J93,0)</f>
        <v>0</v>
      </c>
      <c r="BJ93" s="19" t="s">
        <v>76</v>
      </c>
      <c r="BK93" s="182">
        <f>ROUND(I93*H93,2)</f>
        <v>32190</v>
      </c>
      <c r="BL93" s="19" t="s">
        <v>130</v>
      </c>
      <c r="BM93" s="181" t="s">
        <v>285</v>
      </c>
    </row>
    <row r="94" s="2" customFormat="1">
      <c r="A94" s="34"/>
      <c r="B94" s="35"/>
      <c r="C94" s="36"/>
      <c r="D94" s="183" t="s">
        <v>117</v>
      </c>
      <c r="E94" s="36"/>
      <c r="F94" s="184" t="s">
        <v>286</v>
      </c>
      <c r="G94" s="36"/>
      <c r="H94" s="36"/>
      <c r="I94" s="36"/>
      <c r="J94" s="36"/>
      <c r="K94" s="36"/>
      <c r="L94" s="40"/>
      <c r="M94" s="185"/>
      <c r="N94" s="186"/>
      <c r="O94" s="79"/>
      <c r="P94" s="79"/>
      <c r="Q94" s="79"/>
      <c r="R94" s="79"/>
      <c r="S94" s="79"/>
      <c r="T94" s="80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9" t="s">
        <v>117</v>
      </c>
      <c r="AU94" s="19" t="s">
        <v>78</v>
      </c>
    </row>
    <row r="95" s="10" customFormat="1">
      <c r="A95" s="10"/>
      <c r="B95" s="189"/>
      <c r="C95" s="190"/>
      <c r="D95" s="187" t="s">
        <v>136</v>
      </c>
      <c r="E95" s="191" t="s">
        <v>17</v>
      </c>
      <c r="F95" s="192" t="s">
        <v>287</v>
      </c>
      <c r="G95" s="190"/>
      <c r="H95" s="193">
        <v>74</v>
      </c>
      <c r="I95" s="190"/>
      <c r="J95" s="190"/>
      <c r="K95" s="190"/>
      <c r="L95" s="194"/>
      <c r="M95" s="195"/>
      <c r="N95" s="196"/>
      <c r="O95" s="196"/>
      <c r="P95" s="196"/>
      <c r="Q95" s="196"/>
      <c r="R95" s="196"/>
      <c r="S95" s="196"/>
      <c r="T95" s="197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T95" s="198" t="s">
        <v>136</v>
      </c>
      <c r="AU95" s="198" t="s">
        <v>78</v>
      </c>
      <c r="AV95" s="10" t="s">
        <v>78</v>
      </c>
      <c r="AW95" s="10" t="s">
        <v>30</v>
      </c>
      <c r="AX95" s="10" t="s">
        <v>68</v>
      </c>
      <c r="AY95" s="198" t="s">
        <v>115</v>
      </c>
    </row>
    <row r="96" s="14" customFormat="1">
      <c r="A96" s="14"/>
      <c r="B96" s="230"/>
      <c r="C96" s="231"/>
      <c r="D96" s="187" t="s">
        <v>136</v>
      </c>
      <c r="E96" s="232" t="s">
        <v>17</v>
      </c>
      <c r="F96" s="233" t="s">
        <v>250</v>
      </c>
      <c r="G96" s="231"/>
      <c r="H96" s="234">
        <v>74</v>
      </c>
      <c r="I96" s="231"/>
      <c r="J96" s="231"/>
      <c r="K96" s="231"/>
      <c r="L96" s="235"/>
      <c r="M96" s="236"/>
      <c r="N96" s="237"/>
      <c r="O96" s="237"/>
      <c r="P96" s="237"/>
      <c r="Q96" s="237"/>
      <c r="R96" s="237"/>
      <c r="S96" s="237"/>
      <c r="T96" s="238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39" t="s">
        <v>136</v>
      </c>
      <c r="AU96" s="239" t="s">
        <v>78</v>
      </c>
      <c r="AV96" s="14" t="s">
        <v>130</v>
      </c>
      <c r="AW96" s="14" t="s">
        <v>30</v>
      </c>
      <c r="AX96" s="14" t="s">
        <v>76</v>
      </c>
      <c r="AY96" s="239" t="s">
        <v>115</v>
      </c>
    </row>
    <row r="97" s="2" customFormat="1" ht="24.15" customHeight="1">
      <c r="A97" s="34"/>
      <c r="B97" s="35"/>
      <c r="C97" s="171" t="s">
        <v>130</v>
      </c>
      <c r="D97" s="171" t="s">
        <v>109</v>
      </c>
      <c r="E97" s="172" t="s">
        <v>288</v>
      </c>
      <c r="F97" s="173" t="s">
        <v>289</v>
      </c>
      <c r="G97" s="174" t="s">
        <v>284</v>
      </c>
      <c r="H97" s="175">
        <v>402</v>
      </c>
      <c r="I97" s="176">
        <v>299</v>
      </c>
      <c r="J97" s="176">
        <f>ROUND(I97*H97,2)</f>
        <v>120198</v>
      </c>
      <c r="K97" s="173" t="s">
        <v>113</v>
      </c>
      <c r="L97" s="40"/>
      <c r="M97" s="177" t="s">
        <v>17</v>
      </c>
      <c r="N97" s="178" t="s">
        <v>39</v>
      </c>
      <c r="O97" s="179">
        <v>0.222</v>
      </c>
      <c r="P97" s="179">
        <f>O97*H97</f>
        <v>89.244</v>
      </c>
      <c r="Q97" s="179">
        <v>0</v>
      </c>
      <c r="R97" s="179">
        <f>Q97*H97</f>
        <v>0</v>
      </c>
      <c r="S97" s="179">
        <v>1.8200000000000001</v>
      </c>
      <c r="T97" s="180">
        <f>S97*H97</f>
        <v>731.63999999999999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1" t="s">
        <v>130</v>
      </c>
      <c r="AT97" s="181" t="s">
        <v>109</v>
      </c>
      <c r="AU97" s="181" t="s">
        <v>78</v>
      </c>
      <c r="AY97" s="19" t="s">
        <v>115</v>
      </c>
      <c r="BE97" s="182">
        <f>IF(N97="základní",J97,0)</f>
        <v>120198</v>
      </c>
      <c r="BF97" s="182">
        <f>IF(N97="snížená",J97,0)</f>
        <v>0</v>
      </c>
      <c r="BG97" s="182">
        <f>IF(N97="zákl. přenesená",J97,0)</f>
        <v>0</v>
      </c>
      <c r="BH97" s="182">
        <f>IF(N97="sníž. přenesená",J97,0)</f>
        <v>0</v>
      </c>
      <c r="BI97" s="182">
        <f>IF(N97="nulová",J97,0)</f>
        <v>0</v>
      </c>
      <c r="BJ97" s="19" t="s">
        <v>76</v>
      </c>
      <c r="BK97" s="182">
        <f>ROUND(I97*H97,2)</f>
        <v>120198</v>
      </c>
      <c r="BL97" s="19" t="s">
        <v>130</v>
      </c>
      <c r="BM97" s="181" t="s">
        <v>290</v>
      </c>
    </row>
    <row r="98" s="2" customFormat="1">
      <c r="A98" s="34"/>
      <c r="B98" s="35"/>
      <c r="C98" s="36"/>
      <c r="D98" s="183" t="s">
        <v>117</v>
      </c>
      <c r="E98" s="36"/>
      <c r="F98" s="184" t="s">
        <v>291</v>
      </c>
      <c r="G98" s="36"/>
      <c r="H98" s="36"/>
      <c r="I98" s="36"/>
      <c r="J98" s="36"/>
      <c r="K98" s="36"/>
      <c r="L98" s="40"/>
      <c r="M98" s="185"/>
      <c r="N98" s="186"/>
      <c r="O98" s="79"/>
      <c r="P98" s="79"/>
      <c r="Q98" s="79"/>
      <c r="R98" s="79"/>
      <c r="S98" s="79"/>
      <c r="T98" s="80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9" t="s">
        <v>117</v>
      </c>
      <c r="AU98" s="19" t="s">
        <v>78</v>
      </c>
    </row>
    <row r="99" s="10" customFormat="1">
      <c r="A99" s="10"/>
      <c r="B99" s="189"/>
      <c r="C99" s="190"/>
      <c r="D99" s="187" t="s">
        <v>136</v>
      </c>
      <c r="E99" s="191" t="s">
        <v>17</v>
      </c>
      <c r="F99" s="192" t="s">
        <v>292</v>
      </c>
      <c r="G99" s="190"/>
      <c r="H99" s="193">
        <v>402</v>
      </c>
      <c r="I99" s="190"/>
      <c r="J99" s="190"/>
      <c r="K99" s="190"/>
      <c r="L99" s="194"/>
      <c r="M99" s="195"/>
      <c r="N99" s="196"/>
      <c r="O99" s="196"/>
      <c r="P99" s="196"/>
      <c r="Q99" s="196"/>
      <c r="R99" s="196"/>
      <c r="S99" s="196"/>
      <c r="T99" s="197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T99" s="198" t="s">
        <v>136</v>
      </c>
      <c r="AU99" s="198" t="s">
        <v>78</v>
      </c>
      <c r="AV99" s="10" t="s">
        <v>78</v>
      </c>
      <c r="AW99" s="10" t="s">
        <v>30</v>
      </c>
      <c r="AX99" s="10" t="s">
        <v>76</v>
      </c>
      <c r="AY99" s="198" t="s">
        <v>115</v>
      </c>
    </row>
    <row r="100" s="2" customFormat="1" ht="16.5" customHeight="1">
      <c r="A100" s="34"/>
      <c r="B100" s="35"/>
      <c r="C100" s="171" t="s">
        <v>137</v>
      </c>
      <c r="D100" s="171" t="s">
        <v>109</v>
      </c>
      <c r="E100" s="172" t="s">
        <v>293</v>
      </c>
      <c r="F100" s="173" t="s">
        <v>294</v>
      </c>
      <c r="G100" s="174" t="s">
        <v>246</v>
      </c>
      <c r="H100" s="175">
        <v>15425</v>
      </c>
      <c r="I100" s="176">
        <v>17.5</v>
      </c>
      <c r="J100" s="176">
        <f>ROUND(I100*H100,2)</f>
        <v>269937.5</v>
      </c>
      <c r="K100" s="173" t="s">
        <v>113</v>
      </c>
      <c r="L100" s="40"/>
      <c r="M100" s="177" t="s">
        <v>17</v>
      </c>
      <c r="N100" s="178" t="s">
        <v>39</v>
      </c>
      <c r="O100" s="179">
        <v>0.017000000000000001</v>
      </c>
      <c r="P100" s="179">
        <f>O100*H100</f>
        <v>262.22500000000002</v>
      </c>
      <c r="Q100" s="179">
        <v>0</v>
      </c>
      <c r="R100" s="179">
        <f>Q100*H100</f>
        <v>0</v>
      </c>
      <c r="S100" s="179">
        <v>0</v>
      </c>
      <c r="T100" s="180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1" t="s">
        <v>130</v>
      </c>
      <c r="AT100" s="181" t="s">
        <v>109</v>
      </c>
      <c r="AU100" s="181" t="s">
        <v>78</v>
      </c>
      <c r="AY100" s="19" t="s">
        <v>115</v>
      </c>
      <c r="BE100" s="182">
        <f>IF(N100="základní",J100,0)</f>
        <v>269937.5</v>
      </c>
      <c r="BF100" s="182">
        <f>IF(N100="snížená",J100,0)</f>
        <v>0</v>
      </c>
      <c r="BG100" s="182">
        <f>IF(N100="zákl. přenesená",J100,0)</f>
        <v>0</v>
      </c>
      <c r="BH100" s="182">
        <f>IF(N100="sníž. přenesená",J100,0)</f>
        <v>0</v>
      </c>
      <c r="BI100" s="182">
        <f>IF(N100="nulová",J100,0)</f>
        <v>0</v>
      </c>
      <c r="BJ100" s="19" t="s">
        <v>76</v>
      </c>
      <c r="BK100" s="182">
        <f>ROUND(I100*H100,2)</f>
        <v>269937.5</v>
      </c>
      <c r="BL100" s="19" t="s">
        <v>130</v>
      </c>
      <c r="BM100" s="181" t="s">
        <v>295</v>
      </c>
    </row>
    <row r="101" s="2" customFormat="1">
      <c r="A101" s="34"/>
      <c r="B101" s="35"/>
      <c r="C101" s="36"/>
      <c r="D101" s="183" t="s">
        <v>117</v>
      </c>
      <c r="E101" s="36"/>
      <c r="F101" s="184" t="s">
        <v>296</v>
      </c>
      <c r="G101" s="36"/>
      <c r="H101" s="36"/>
      <c r="I101" s="36"/>
      <c r="J101" s="36"/>
      <c r="K101" s="36"/>
      <c r="L101" s="40"/>
      <c r="M101" s="185"/>
      <c r="N101" s="186"/>
      <c r="O101" s="79"/>
      <c r="P101" s="79"/>
      <c r="Q101" s="79"/>
      <c r="R101" s="79"/>
      <c r="S101" s="79"/>
      <c r="T101" s="80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9" t="s">
        <v>117</v>
      </c>
      <c r="AU101" s="19" t="s">
        <v>78</v>
      </c>
    </row>
    <row r="102" s="10" customFormat="1">
      <c r="A102" s="10"/>
      <c r="B102" s="189"/>
      <c r="C102" s="190"/>
      <c r="D102" s="187" t="s">
        <v>136</v>
      </c>
      <c r="E102" s="191" t="s">
        <v>17</v>
      </c>
      <c r="F102" s="192" t="s">
        <v>297</v>
      </c>
      <c r="G102" s="190"/>
      <c r="H102" s="193">
        <v>15100</v>
      </c>
      <c r="I102" s="190"/>
      <c r="J102" s="190"/>
      <c r="K102" s="190"/>
      <c r="L102" s="194"/>
      <c r="M102" s="195"/>
      <c r="N102" s="196"/>
      <c r="O102" s="196"/>
      <c r="P102" s="196"/>
      <c r="Q102" s="196"/>
      <c r="R102" s="196"/>
      <c r="S102" s="196"/>
      <c r="T102" s="197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198" t="s">
        <v>136</v>
      </c>
      <c r="AU102" s="198" t="s">
        <v>78</v>
      </c>
      <c r="AV102" s="10" t="s">
        <v>78</v>
      </c>
      <c r="AW102" s="10" t="s">
        <v>30</v>
      </c>
      <c r="AX102" s="10" t="s">
        <v>68</v>
      </c>
      <c r="AY102" s="198" t="s">
        <v>115</v>
      </c>
    </row>
    <row r="103" s="10" customFormat="1">
      <c r="A103" s="10"/>
      <c r="B103" s="189"/>
      <c r="C103" s="190"/>
      <c r="D103" s="187" t="s">
        <v>136</v>
      </c>
      <c r="E103" s="191" t="s">
        <v>17</v>
      </c>
      <c r="F103" s="192" t="s">
        <v>298</v>
      </c>
      <c r="G103" s="190"/>
      <c r="H103" s="193">
        <v>325</v>
      </c>
      <c r="I103" s="190"/>
      <c r="J103" s="190"/>
      <c r="K103" s="190"/>
      <c r="L103" s="194"/>
      <c r="M103" s="195"/>
      <c r="N103" s="196"/>
      <c r="O103" s="196"/>
      <c r="P103" s="196"/>
      <c r="Q103" s="196"/>
      <c r="R103" s="196"/>
      <c r="S103" s="196"/>
      <c r="T103" s="197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T103" s="198" t="s">
        <v>136</v>
      </c>
      <c r="AU103" s="198" t="s">
        <v>78</v>
      </c>
      <c r="AV103" s="10" t="s">
        <v>78</v>
      </c>
      <c r="AW103" s="10" t="s">
        <v>30</v>
      </c>
      <c r="AX103" s="10" t="s">
        <v>68</v>
      </c>
      <c r="AY103" s="198" t="s">
        <v>115</v>
      </c>
    </row>
    <row r="104" s="14" customFormat="1">
      <c r="A104" s="14"/>
      <c r="B104" s="230"/>
      <c r="C104" s="231"/>
      <c r="D104" s="187" t="s">
        <v>136</v>
      </c>
      <c r="E104" s="232" t="s">
        <v>17</v>
      </c>
      <c r="F104" s="233" t="s">
        <v>250</v>
      </c>
      <c r="G104" s="231"/>
      <c r="H104" s="234">
        <v>15425</v>
      </c>
      <c r="I104" s="231"/>
      <c r="J104" s="231"/>
      <c r="K104" s="231"/>
      <c r="L104" s="235"/>
      <c r="M104" s="236"/>
      <c r="N104" s="237"/>
      <c r="O104" s="237"/>
      <c r="P104" s="237"/>
      <c r="Q104" s="237"/>
      <c r="R104" s="237"/>
      <c r="S104" s="237"/>
      <c r="T104" s="238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39" t="s">
        <v>136</v>
      </c>
      <c r="AU104" s="239" t="s">
        <v>78</v>
      </c>
      <c r="AV104" s="14" t="s">
        <v>130</v>
      </c>
      <c r="AW104" s="14" t="s">
        <v>30</v>
      </c>
      <c r="AX104" s="14" t="s">
        <v>76</v>
      </c>
      <c r="AY104" s="239" t="s">
        <v>115</v>
      </c>
    </row>
    <row r="105" s="2" customFormat="1" ht="24.15" customHeight="1">
      <c r="A105" s="34"/>
      <c r="B105" s="35"/>
      <c r="C105" s="171" t="s">
        <v>143</v>
      </c>
      <c r="D105" s="171" t="s">
        <v>109</v>
      </c>
      <c r="E105" s="172" t="s">
        <v>299</v>
      </c>
      <c r="F105" s="173" t="s">
        <v>300</v>
      </c>
      <c r="G105" s="174" t="s">
        <v>284</v>
      </c>
      <c r="H105" s="175">
        <v>101.84999999999999</v>
      </c>
      <c r="I105" s="176">
        <v>173</v>
      </c>
      <c r="J105" s="176">
        <f>ROUND(I105*H105,2)</f>
        <v>17620.049999999999</v>
      </c>
      <c r="K105" s="173" t="s">
        <v>113</v>
      </c>
      <c r="L105" s="40"/>
      <c r="M105" s="177" t="s">
        <v>17</v>
      </c>
      <c r="N105" s="178" t="s">
        <v>39</v>
      </c>
      <c r="O105" s="179">
        <v>0.22600000000000001</v>
      </c>
      <c r="P105" s="179">
        <f>O105*H105</f>
        <v>23.0181</v>
      </c>
      <c r="Q105" s="179">
        <v>0</v>
      </c>
      <c r="R105" s="179">
        <f>Q105*H105</f>
        <v>0</v>
      </c>
      <c r="S105" s="179">
        <v>0</v>
      </c>
      <c r="T105" s="180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1" t="s">
        <v>130</v>
      </c>
      <c r="AT105" s="181" t="s">
        <v>109</v>
      </c>
      <c r="AU105" s="181" t="s">
        <v>78</v>
      </c>
      <c r="AY105" s="19" t="s">
        <v>115</v>
      </c>
      <c r="BE105" s="182">
        <f>IF(N105="základní",J105,0)</f>
        <v>17620.049999999999</v>
      </c>
      <c r="BF105" s="182">
        <f>IF(N105="snížená",J105,0)</f>
        <v>0</v>
      </c>
      <c r="BG105" s="182">
        <f>IF(N105="zákl. přenesená",J105,0)</f>
        <v>0</v>
      </c>
      <c r="BH105" s="182">
        <f>IF(N105="sníž. přenesená",J105,0)</f>
        <v>0</v>
      </c>
      <c r="BI105" s="182">
        <f>IF(N105="nulová",J105,0)</f>
        <v>0</v>
      </c>
      <c r="BJ105" s="19" t="s">
        <v>76</v>
      </c>
      <c r="BK105" s="182">
        <f>ROUND(I105*H105,2)</f>
        <v>17620.049999999999</v>
      </c>
      <c r="BL105" s="19" t="s">
        <v>130</v>
      </c>
      <c r="BM105" s="181" t="s">
        <v>301</v>
      </c>
    </row>
    <row r="106" s="2" customFormat="1">
      <c r="A106" s="34"/>
      <c r="B106" s="35"/>
      <c r="C106" s="36"/>
      <c r="D106" s="183" t="s">
        <v>117</v>
      </c>
      <c r="E106" s="36"/>
      <c r="F106" s="184" t="s">
        <v>302</v>
      </c>
      <c r="G106" s="36"/>
      <c r="H106" s="36"/>
      <c r="I106" s="36"/>
      <c r="J106" s="36"/>
      <c r="K106" s="36"/>
      <c r="L106" s="40"/>
      <c r="M106" s="185"/>
      <c r="N106" s="186"/>
      <c r="O106" s="79"/>
      <c r="P106" s="79"/>
      <c r="Q106" s="79"/>
      <c r="R106" s="79"/>
      <c r="S106" s="79"/>
      <c r="T106" s="80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9" t="s">
        <v>117</v>
      </c>
      <c r="AU106" s="19" t="s">
        <v>78</v>
      </c>
    </row>
    <row r="107" s="2" customFormat="1" ht="21.75" customHeight="1">
      <c r="A107" s="34"/>
      <c r="B107" s="35"/>
      <c r="C107" s="171" t="s">
        <v>149</v>
      </c>
      <c r="D107" s="171" t="s">
        <v>109</v>
      </c>
      <c r="E107" s="172" t="s">
        <v>303</v>
      </c>
      <c r="F107" s="173" t="s">
        <v>304</v>
      </c>
      <c r="G107" s="174" t="s">
        <v>284</v>
      </c>
      <c r="H107" s="175">
        <v>1744.5</v>
      </c>
      <c r="I107" s="176">
        <v>98.200000000000003</v>
      </c>
      <c r="J107" s="176">
        <f>ROUND(I107*H107,2)</f>
        <v>171309.89999999999</v>
      </c>
      <c r="K107" s="173" t="s">
        <v>113</v>
      </c>
      <c r="L107" s="40"/>
      <c r="M107" s="177" t="s">
        <v>17</v>
      </c>
      <c r="N107" s="178" t="s">
        <v>39</v>
      </c>
      <c r="O107" s="179">
        <v>0.079000000000000001</v>
      </c>
      <c r="P107" s="179">
        <f>O107*H107</f>
        <v>137.81550000000001</v>
      </c>
      <c r="Q107" s="179">
        <v>0</v>
      </c>
      <c r="R107" s="179">
        <f>Q107*H107</f>
        <v>0</v>
      </c>
      <c r="S107" s="179">
        <v>0</v>
      </c>
      <c r="T107" s="180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1" t="s">
        <v>130</v>
      </c>
      <c r="AT107" s="181" t="s">
        <v>109</v>
      </c>
      <c r="AU107" s="181" t="s">
        <v>78</v>
      </c>
      <c r="AY107" s="19" t="s">
        <v>115</v>
      </c>
      <c r="BE107" s="182">
        <f>IF(N107="základní",J107,0)</f>
        <v>171309.89999999999</v>
      </c>
      <c r="BF107" s="182">
        <f>IF(N107="snížená",J107,0)</f>
        <v>0</v>
      </c>
      <c r="BG107" s="182">
        <f>IF(N107="zákl. přenesená",J107,0)</f>
        <v>0</v>
      </c>
      <c r="BH107" s="182">
        <f>IF(N107="sníž. přenesená",J107,0)</f>
        <v>0</v>
      </c>
      <c r="BI107" s="182">
        <f>IF(N107="nulová",J107,0)</f>
        <v>0</v>
      </c>
      <c r="BJ107" s="19" t="s">
        <v>76</v>
      </c>
      <c r="BK107" s="182">
        <f>ROUND(I107*H107,2)</f>
        <v>171309.89999999999</v>
      </c>
      <c r="BL107" s="19" t="s">
        <v>130</v>
      </c>
      <c r="BM107" s="181" t="s">
        <v>305</v>
      </c>
    </row>
    <row r="108" s="2" customFormat="1">
      <c r="A108" s="34"/>
      <c r="B108" s="35"/>
      <c r="C108" s="36"/>
      <c r="D108" s="183" t="s">
        <v>117</v>
      </c>
      <c r="E108" s="36"/>
      <c r="F108" s="184" t="s">
        <v>306</v>
      </c>
      <c r="G108" s="36"/>
      <c r="H108" s="36"/>
      <c r="I108" s="36"/>
      <c r="J108" s="36"/>
      <c r="K108" s="36"/>
      <c r="L108" s="40"/>
      <c r="M108" s="185"/>
      <c r="N108" s="186"/>
      <c r="O108" s="79"/>
      <c r="P108" s="79"/>
      <c r="Q108" s="79"/>
      <c r="R108" s="79"/>
      <c r="S108" s="79"/>
      <c r="T108" s="80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9" t="s">
        <v>117</v>
      </c>
      <c r="AU108" s="19" t="s">
        <v>78</v>
      </c>
    </row>
    <row r="109" s="10" customFormat="1">
      <c r="A109" s="10"/>
      <c r="B109" s="189"/>
      <c r="C109" s="190"/>
      <c r="D109" s="187" t="s">
        <v>136</v>
      </c>
      <c r="E109" s="191" t="s">
        <v>17</v>
      </c>
      <c r="F109" s="192" t="s">
        <v>307</v>
      </c>
      <c r="G109" s="190"/>
      <c r="H109" s="193">
        <v>1480</v>
      </c>
      <c r="I109" s="190"/>
      <c r="J109" s="190"/>
      <c r="K109" s="190"/>
      <c r="L109" s="194"/>
      <c r="M109" s="195"/>
      <c r="N109" s="196"/>
      <c r="O109" s="196"/>
      <c r="P109" s="196"/>
      <c r="Q109" s="196"/>
      <c r="R109" s="196"/>
      <c r="S109" s="196"/>
      <c r="T109" s="197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T109" s="198" t="s">
        <v>136</v>
      </c>
      <c r="AU109" s="198" t="s">
        <v>78</v>
      </c>
      <c r="AV109" s="10" t="s">
        <v>78</v>
      </c>
      <c r="AW109" s="10" t="s">
        <v>30</v>
      </c>
      <c r="AX109" s="10" t="s">
        <v>68</v>
      </c>
      <c r="AY109" s="198" t="s">
        <v>115</v>
      </c>
    </row>
    <row r="110" s="10" customFormat="1">
      <c r="A110" s="10"/>
      <c r="B110" s="189"/>
      <c r="C110" s="190"/>
      <c r="D110" s="187" t="s">
        <v>136</v>
      </c>
      <c r="E110" s="191" t="s">
        <v>17</v>
      </c>
      <c r="F110" s="192" t="s">
        <v>308</v>
      </c>
      <c r="G110" s="190"/>
      <c r="H110" s="193">
        <v>36</v>
      </c>
      <c r="I110" s="190"/>
      <c r="J110" s="190"/>
      <c r="K110" s="190"/>
      <c r="L110" s="194"/>
      <c r="M110" s="195"/>
      <c r="N110" s="196"/>
      <c r="O110" s="196"/>
      <c r="P110" s="196"/>
      <c r="Q110" s="196"/>
      <c r="R110" s="196"/>
      <c r="S110" s="196"/>
      <c r="T110" s="197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T110" s="198" t="s">
        <v>136</v>
      </c>
      <c r="AU110" s="198" t="s">
        <v>78</v>
      </c>
      <c r="AV110" s="10" t="s">
        <v>78</v>
      </c>
      <c r="AW110" s="10" t="s">
        <v>30</v>
      </c>
      <c r="AX110" s="10" t="s">
        <v>68</v>
      </c>
      <c r="AY110" s="198" t="s">
        <v>115</v>
      </c>
    </row>
    <row r="111" s="10" customFormat="1">
      <c r="A111" s="10"/>
      <c r="B111" s="189"/>
      <c r="C111" s="190"/>
      <c r="D111" s="187" t="s">
        <v>136</v>
      </c>
      <c r="E111" s="191" t="s">
        <v>17</v>
      </c>
      <c r="F111" s="192" t="s">
        <v>309</v>
      </c>
      <c r="G111" s="190"/>
      <c r="H111" s="193">
        <v>62.5</v>
      </c>
      <c r="I111" s="190"/>
      <c r="J111" s="190"/>
      <c r="K111" s="190"/>
      <c r="L111" s="194"/>
      <c r="M111" s="195"/>
      <c r="N111" s="196"/>
      <c r="O111" s="196"/>
      <c r="P111" s="196"/>
      <c r="Q111" s="196"/>
      <c r="R111" s="196"/>
      <c r="S111" s="196"/>
      <c r="T111" s="197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T111" s="198" t="s">
        <v>136</v>
      </c>
      <c r="AU111" s="198" t="s">
        <v>78</v>
      </c>
      <c r="AV111" s="10" t="s">
        <v>78</v>
      </c>
      <c r="AW111" s="10" t="s">
        <v>30</v>
      </c>
      <c r="AX111" s="10" t="s">
        <v>68</v>
      </c>
      <c r="AY111" s="198" t="s">
        <v>115</v>
      </c>
    </row>
    <row r="112" s="10" customFormat="1">
      <c r="A112" s="10"/>
      <c r="B112" s="189"/>
      <c r="C112" s="190"/>
      <c r="D112" s="187" t="s">
        <v>136</v>
      </c>
      <c r="E112" s="191" t="s">
        <v>17</v>
      </c>
      <c r="F112" s="192" t="s">
        <v>310</v>
      </c>
      <c r="G112" s="190"/>
      <c r="H112" s="193">
        <v>96</v>
      </c>
      <c r="I112" s="190"/>
      <c r="J112" s="190"/>
      <c r="K112" s="190"/>
      <c r="L112" s="194"/>
      <c r="M112" s="195"/>
      <c r="N112" s="196"/>
      <c r="O112" s="196"/>
      <c r="P112" s="196"/>
      <c r="Q112" s="196"/>
      <c r="R112" s="196"/>
      <c r="S112" s="196"/>
      <c r="T112" s="197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T112" s="198" t="s">
        <v>136</v>
      </c>
      <c r="AU112" s="198" t="s">
        <v>78</v>
      </c>
      <c r="AV112" s="10" t="s">
        <v>78</v>
      </c>
      <c r="AW112" s="10" t="s">
        <v>30</v>
      </c>
      <c r="AX112" s="10" t="s">
        <v>68</v>
      </c>
      <c r="AY112" s="198" t="s">
        <v>115</v>
      </c>
    </row>
    <row r="113" s="10" customFormat="1">
      <c r="A113" s="10"/>
      <c r="B113" s="189"/>
      <c r="C113" s="190"/>
      <c r="D113" s="187" t="s">
        <v>136</v>
      </c>
      <c r="E113" s="191" t="s">
        <v>17</v>
      </c>
      <c r="F113" s="192" t="s">
        <v>311</v>
      </c>
      <c r="G113" s="190"/>
      <c r="H113" s="193">
        <v>70</v>
      </c>
      <c r="I113" s="190"/>
      <c r="J113" s="190"/>
      <c r="K113" s="190"/>
      <c r="L113" s="194"/>
      <c r="M113" s="195"/>
      <c r="N113" s="196"/>
      <c r="O113" s="196"/>
      <c r="P113" s="196"/>
      <c r="Q113" s="196"/>
      <c r="R113" s="196"/>
      <c r="S113" s="196"/>
      <c r="T113" s="197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T113" s="198" t="s">
        <v>136</v>
      </c>
      <c r="AU113" s="198" t="s">
        <v>78</v>
      </c>
      <c r="AV113" s="10" t="s">
        <v>78</v>
      </c>
      <c r="AW113" s="10" t="s">
        <v>30</v>
      </c>
      <c r="AX113" s="10" t="s">
        <v>68</v>
      </c>
      <c r="AY113" s="198" t="s">
        <v>115</v>
      </c>
    </row>
    <row r="114" s="14" customFormat="1">
      <c r="A114" s="14"/>
      <c r="B114" s="230"/>
      <c r="C114" s="231"/>
      <c r="D114" s="187" t="s">
        <v>136</v>
      </c>
      <c r="E114" s="232" t="s">
        <v>17</v>
      </c>
      <c r="F114" s="233" t="s">
        <v>250</v>
      </c>
      <c r="G114" s="231"/>
      <c r="H114" s="234">
        <v>1744.5</v>
      </c>
      <c r="I114" s="231"/>
      <c r="J114" s="231"/>
      <c r="K114" s="231"/>
      <c r="L114" s="235"/>
      <c r="M114" s="236"/>
      <c r="N114" s="237"/>
      <c r="O114" s="237"/>
      <c r="P114" s="237"/>
      <c r="Q114" s="237"/>
      <c r="R114" s="237"/>
      <c r="S114" s="237"/>
      <c r="T114" s="238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39" t="s">
        <v>136</v>
      </c>
      <c r="AU114" s="239" t="s">
        <v>78</v>
      </c>
      <c r="AV114" s="14" t="s">
        <v>130</v>
      </c>
      <c r="AW114" s="14" t="s">
        <v>30</v>
      </c>
      <c r="AX114" s="14" t="s">
        <v>76</v>
      </c>
      <c r="AY114" s="239" t="s">
        <v>115</v>
      </c>
    </row>
    <row r="115" s="2" customFormat="1" ht="21.75" customHeight="1">
      <c r="A115" s="34"/>
      <c r="B115" s="35"/>
      <c r="C115" s="171" t="s">
        <v>153</v>
      </c>
      <c r="D115" s="171" t="s">
        <v>109</v>
      </c>
      <c r="E115" s="172" t="s">
        <v>312</v>
      </c>
      <c r="F115" s="173" t="s">
        <v>313</v>
      </c>
      <c r="G115" s="174" t="s">
        <v>284</v>
      </c>
      <c r="H115" s="175">
        <v>1744.5</v>
      </c>
      <c r="I115" s="176">
        <v>114</v>
      </c>
      <c r="J115" s="176">
        <f>ROUND(I115*H115,2)</f>
        <v>198873</v>
      </c>
      <c r="K115" s="173" t="s">
        <v>113</v>
      </c>
      <c r="L115" s="40"/>
      <c r="M115" s="177" t="s">
        <v>17</v>
      </c>
      <c r="N115" s="178" t="s">
        <v>39</v>
      </c>
      <c r="O115" s="179">
        <v>0.091999999999999998</v>
      </c>
      <c r="P115" s="179">
        <f>O115*H115</f>
        <v>160.494</v>
      </c>
      <c r="Q115" s="179">
        <v>0</v>
      </c>
      <c r="R115" s="179">
        <f>Q115*H115</f>
        <v>0</v>
      </c>
      <c r="S115" s="179">
        <v>0</v>
      </c>
      <c r="T115" s="180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1" t="s">
        <v>130</v>
      </c>
      <c r="AT115" s="181" t="s">
        <v>109</v>
      </c>
      <c r="AU115" s="181" t="s">
        <v>78</v>
      </c>
      <c r="AY115" s="19" t="s">
        <v>115</v>
      </c>
      <c r="BE115" s="182">
        <f>IF(N115="základní",J115,0)</f>
        <v>198873</v>
      </c>
      <c r="BF115" s="182">
        <f>IF(N115="snížená",J115,0)</f>
        <v>0</v>
      </c>
      <c r="BG115" s="182">
        <f>IF(N115="zákl. přenesená",J115,0)</f>
        <v>0</v>
      </c>
      <c r="BH115" s="182">
        <f>IF(N115="sníž. přenesená",J115,0)</f>
        <v>0</v>
      </c>
      <c r="BI115" s="182">
        <f>IF(N115="nulová",J115,0)</f>
        <v>0</v>
      </c>
      <c r="BJ115" s="19" t="s">
        <v>76</v>
      </c>
      <c r="BK115" s="182">
        <f>ROUND(I115*H115,2)</f>
        <v>198873</v>
      </c>
      <c r="BL115" s="19" t="s">
        <v>130</v>
      </c>
      <c r="BM115" s="181" t="s">
        <v>314</v>
      </c>
    </row>
    <row r="116" s="2" customFormat="1">
      <c r="A116" s="34"/>
      <c r="B116" s="35"/>
      <c r="C116" s="36"/>
      <c r="D116" s="183" t="s">
        <v>117</v>
      </c>
      <c r="E116" s="36"/>
      <c r="F116" s="184" t="s">
        <v>315</v>
      </c>
      <c r="G116" s="36"/>
      <c r="H116" s="36"/>
      <c r="I116" s="36"/>
      <c r="J116" s="36"/>
      <c r="K116" s="36"/>
      <c r="L116" s="40"/>
      <c r="M116" s="185"/>
      <c r="N116" s="186"/>
      <c r="O116" s="79"/>
      <c r="P116" s="79"/>
      <c r="Q116" s="79"/>
      <c r="R116" s="79"/>
      <c r="S116" s="79"/>
      <c r="T116" s="80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9" t="s">
        <v>117</v>
      </c>
      <c r="AU116" s="19" t="s">
        <v>78</v>
      </c>
    </row>
    <row r="117" s="10" customFormat="1">
      <c r="A117" s="10"/>
      <c r="B117" s="189"/>
      <c r="C117" s="190"/>
      <c r="D117" s="187" t="s">
        <v>136</v>
      </c>
      <c r="E117" s="191" t="s">
        <v>17</v>
      </c>
      <c r="F117" s="192" t="s">
        <v>307</v>
      </c>
      <c r="G117" s="190"/>
      <c r="H117" s="193">
        <v>1480</v>
      </c>
      <c r="I117" s="190"/>
      <c r="J117" s="190"/>
      <c r="K117" s="190"/>
      <c r="L117" s="194"/>
      <c r="M117" s="195"/>
      <c r="N117" s="196"/>
      <c r="O117" s="196"/>
      <c r="P117" s="196"/>
      <c r="Q117" s="196"/>
      <c r="R117" s="196"/>
      <c r="S117" s="196"/>
      <c r="T117" s="197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T117" s="198" t="s">
        <v>136</v>
      </c>
      <c r="AU117" s="198" t="s">
        <v>78</v>
      </c>
      <c r="AV117" s="10" t="s">
        <v>78</v>
      </c>
      <c r="AW117" s="10" t="s">
        <v>30</v>
      </c>
      <c r="AX117" s="10" t="s">
        <v>68</v>
      </c>
      <c r="AY117" s="198" t="s">
        <v>115</v>
      </c>
    </row>
    <row r="118" s="10" customFormat="1">
      <c r="A118" s="10"/>
      <c r="B118" s="189"/>
      <c r="C118" s="190"/>
      <c r="D118" s="187" t="s">
        <v>136</v>
      </c>
      <c r="E118" s="191" t="s">
        <v>17</v>
      </c>
      <c r="F118" s="192" t="s">
        <v>308</v>
      </c>
      <c r="G118" s="190"/>
      <c r="H118" s="193">
        <v>36</v>
      </c>
      <c r="I118" s="190"/>
      <c r="J118" s="190"/>
      <c r="K118" s="190"/>
      <c r="L118" s="194"/>
      <c r="M118" s="195"/>
      <c r="N118" s="196"/>
      <c r="O118" s="196"/>
      <c r="P118" s="196"/>
      <c r="Q118" s="196"/>
      <c r="R118" s="196"/>
      <c r="S118" s="196"/>
      <c r="T118" s="197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T118" s="198" t="s">
        <v>136</v>
      </c>
      <c r="AU118" s="198" t="s">
        <v>78</v>
      </c>
      <c r="AV118" s="10" t="s">
        <v>78</v>
      </c>
      <c r="AW118" s="10" t="s">
        <v>30</v>
      </c>
      <c r="AX118" s="10" t="s">
        <v>68</v>
      </c>
      <c r="AY118" s="198" t="s">
        <v>115</v>
      </c>
    </row>
    <row r="119" s="10" customFormat="1">
      <c r="A119" s="10"/>
      <c r="B119" s="189"/>
      <c r="C119" s="190"/>
      <c r="D119" s="187" t="s">
        <v>136</v>
      </c>
      <c r="E119" s="191" t="s">
        <v>17</v>
      </c>
      <c r="F119" s="192" t="s">
        <v>309</v>
      </c>
      <c r="G119" s="190"/>
      <c r="H119" s="193">
        <v>62.5</v>
      </c>
      <c r="I119" s="190"/>
      <c r="J119" s="190"/>
      <c r="K119" s="190"/>
      <c r="L119" s="194"/>
      <c r="M119" s="195"/>
      <c r="N119" s="196"/>
      <c r="O119" s="196"/>
      <c r="P119" s="196"/>
      <c r="Q119" s="196"/>
      <c r="R119" s="196"/>
      <c r="S119" s="196"/>
      <c r="T119" s="197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T119" s="198" t="s">
        <v>136</v>
      </c>
      <c r="AU119" s="198" t="s">
        <v>78</v>
      </c>
      <c r="AV119" s="10" t="s">
        <v>78</v>
      </c>
      <c r="AW119" s="10" t="s">
        <v>30</v>
      </c>
      <c r="AX119" s="10" t="s">
        <v>68</v>
      </c>
      <c r="AY119" s="198" t="s">
        <v>115</v>
      </c>
    </row>
    <row r="120" s="10" customFormat="1">
      <c r="A120" s="10"/>
      <c r="B120" s="189"/>
      <c r="C120" s="190"/>
      <c r="D120" s="187" t="s">
        <v>136</v>
      </c>
      <c r="E120" s="191" t="s">
        <v>17</v>
      </c>
      <c r="F120" s="192" t="s">
        <v>310</v>
      </c>
      <c r="G120" s="190"/>
      <c r="H120" s="193">
        <v>96</v>
      </c>
      <c r="I120" s="190"/>
      <c r="J120" s="190"/>
      <c r="K120" s="190"/>
      <c r="L120" s="194"/>
      <c r="M120" s="195"/>
      <c r="N120" s="196"/>
      <c r="O120" s="196"/>
      <c r="P120" s="196"/>
      <c r="Q120" s="196"/>
      <c r="R120" s="196"/>
      <c r="S120" s="196"/>
      <c r="T120" s="197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198" t="s">
        <v>136</v>
      </c>
      <c r="AU120" s="198" t="s">
        <v>78</v>
      </c>
      <c r="AV120" s="10" t="s">
        <v>78</v>
      </c>
      <c r="AW120" s="10" t="s">
        <v>30</v>
      </c>
      <c r="AX120" s="10" t="s">
        <v>68</v>
      </c>
      <c r="AY120" s="198" t="s">
        <v>115</v>
      </c>
    </row>
    <row r="121" s="10" customFormat="1">
      <c r="A121" s="10"/>
      <c r="B121" s="189"/>
      <c r="C121" s="190"/>
      <c r="D121" s="187" t="s">
        <v>136</v>
      </c>
      <c r="E121" s="191" t="s">
        <v>17</v>
      </c>
      <c r="F121" s="192" t="s">
        <v>311</v>
      </c>
      <c r="G121" s="190"/>
      <c r="H121" s="193">
        <v>70</v>
      </c>
      <c r="I121" s="190"/>
      <c r="J121" s="190"/>
      <c r="K121" s="190"/>
      <c r="L121" s="194"/>
      <c r="M121" s="195"/>
      <c r="N121" s="196"/>
      <c r="O121" s="196"/>
      <c r="P121" s="196"/>
      <c r="Q121" s="196"/>
      <c r="R121" s="196"/>
      <c r="S121" s="196"/>
      <c r="T121" s="197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T121" s="198" t="s">
        <v>136</v>
      </c>
      <c r="AU121" s="198" t="s">
        <v>78</v>
      </c>
      <c r="AV121" s="10" t="s">
        <v>78</v>
      </c>
      <c r="AW121" s="10" t="s">
        <v>30</v>
      </c>
      <c r="AX121" s="10" t="s">
        <v>68</v>
      </c>
      <c r="AY121" s="198" t="s">
        <v>115</v>
      </c>
    </row>
    <row r="122" s="14" customFormat="1">
      <c r="A122" s="14"/>
      <c r="B122" s="230"/>
      <c r="C122" s="231"/>
      <c r="D122" s="187" t="s">
        <v>136</v>
      </c>
      <c r="E122" s="232" t="s">
        <v>17</v>
      </c>
      <c r="F122" s="233" t="s">
        <v>250</v>
      </c>
      <c r="G122" s="231"/>
      <c r="H122" s="234">
        <v>1744.5</v>
      </c>
      <c r="I122" s="231"/>
      <c r="J122" s="231"/>
      <c r="K122" s="231"/>
      <c r="L122" s="235"/>
      <c r="M122" s="236"/>
      <c r="N122" s="237"/>
      <c r="O122" s="237"/>
      <c r="P122" s="237"/>
      <c r="Q122" s="237"/>
      <c r="R122" s="237"/>
      <c r="S122" s="237"/>
      <c r="T122" s="238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39" t="s">
        <v>136</v>
      </c>
      <c r="AU122" s="239" t="s">
        <v>78</v>
      </c>
      <c r="AV122" s="14" t="s">
        <v>130</v>
      </c>
      <c r="AW122" s="14" t="s">
        <v>30</v>
      </c>
      <c r="AX122" s="14" t="s">
        <v>76</v>
      </c>
      <c r="AY122" s="239" t="s">
        <v>115</v>
      </c>
    </row>
    <row r="123" s="2" customFormat="1" ht="33" customHeight="1">
      <c r="A123" s="34"/>
      <c r="B123" s="35"/>
      <c r="C123" s="171" t="s">
        <v>159</v>
      </c>
      <c r="D123" s="171" t="s">
        <v>109</v>
      </c>
      <c r="E123" s="172" t="s">
        <v>316</v>
      </c>
      <c r="F123" s="173" t="s">
        <v>317</v>
      </c>
      <c r="G123" s="174" t="s">
        <v>284</v>
      </c>
      <c r="H123" s="175">
        <v>0.90000000000000002</v>
      </c>
      <c r="I123" s="176">
        <v>4320</v>
      </c>
      <c r="J123" s="176">
        <f>ROUND(I123*H123,2)</f>
        <v>3888</v>
      </c>
      <c r="K123" s="173" t="s">
        <v>113</v>
      </c>
      <c r="L123" s="40"/>
      <c r="M123" s="177" t="s">
        <v>17</v>
      </c>
      <c r="N123" s="178" t="s">
        <v>39</v>
      </c>
      <c r="O123" s="179">
        <v>3.0840000000000001</v>
      </c>
      <c r="P123" s="179">
        <f>O123*H123</f>
        <v>2.7756000000000003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1" t="s">
        <v>130</v>
      </c>
      <c r="AT123" s="181" t="s">
        <v>109</v>
      </c>
      <c r="AU123" s="181" t="s">
        <v>78</v>
      </c>
      <c r="AY123" s="19" t="s">
        <v>115</v>
      </c>
      <c r="BE123" s="182">
        <f>IF(N123="základní",J123,0)</f>
        <v>3888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19" t="s">
        <v>76</v>
      </c>
      <c r="BK123" s="182">
        <f>ROUND(I123*H123,2)</f>
        <v>3888</v>
      </c>
      <c r="BL123" s="19" t="s">
        <v>130</v>
      </c>
      <c r="BM123" s="181" t="s">
        <v>318</v>
      </c>
    </row>
    <row r="124" s="2" customFormat="1">
      <c r="A124" s="34"/>
      <c r="B124" s="35"/>
      <c r="C124" s="36"/>
      <c r="D124" s="183" t="s">
        <v>117</v>
      </c>
      <c r="E124" s="36"/>
      <c r="F124" s="184" t="s">
        <v>319</v>
      </c>
      <c r="G124" s="36"/>
      <c r="H124" s="36"/>
      <c r="I124" s="36"/>
      <c r="J124" s="36"/>
      <c r="K124" s="36"/>
      <c r="L124" s="40"/>
      <c r="M124" s="185"/>
      <c r="N124" s="186"/>
      <c r="O124" s="79"/>
      <c r="P124" s="79"/>
      <c r="Q124" s="79"/>
      <c r="R124" s="79"/>
      <c r="S124" s="79"/>
      <c r="T124" s="80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9" t="s">
        <v>117</v>
      </c>
      <c r="AU124" s="19" t="s">
        <v>78</v>
      </c>
    </row>
    <row r="125" s="2" customFormat="1">
      <c r="A125" s="34"/>
      <c r="B125" s="35"/>
      <c r="C125" s="36"/>
      <c r="D125" s="187" t="s">
        <v>123</v>
      </c>
      <c r="E125" s="36"/>
      <c r="F125" s="188" t="s">
        <v>320</v>
      </c>
      <c r="G125" s="36"/>
      <c r="H125" s="36"/>
      <c r="I125" s="36"/>
      <c r="J125" s="36"/>
      <c r="K125" s="36"/>
      <c r="L125" s="40"/>
      <c r="M125" s="185"/>
      <c r="N125" s="186"/>
      <c r="O125" s="79"/>
      <c r="P125" s="79"/>
      <c r="Q125" s="79"/>
      <c r="R125" s="79"/>
      <c r="S125" s="79"/>
      <c r="T125" s="80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9" t="s">
        <v>123</v>
      </c>
      <c r="AU125" s="19" t="s">
        <v>78</v>
      </c>
    </row>
    <row r="126" s="10" customFormat="1">
      <c r="A126" s="10"/>
      <c r="B126" s="189"/>
      <c r="C126" s="190"/>
      <c r="D126" s="187" t="s">
        <v>136</v>
      </c>
      <c r="E126" s="191" t="s">
        <v>17</v>
      </c>
      <c r="F126" s="192" t="s">
        <v>321</v>
      </c>
      <c r="G126" s="190"/>
      <c r="H126" s="193">
        <v>0.90000000000000002</v>
      </c>
      <c r="I126" s="190"/>
      <c r="J126" s="190"/>
      <c r="K126" s="190"/>
      <c r="L126" s="194"/>
      <c r="M126" s="195"/>
      <c r="N126" s="196"/>
      <c r="O126" s="196"/>
      <c r="P126" s="196"/>
      <c r="Q126" s="196"/>
      <c r="R126" s="196"/>
      <c r="S126" s="196"/>
      <c r="T126" s="197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198" t="s">
        <v>136</v>
      </c>
      <c r="AU126" s="198" t="s">
        <v>78</v>
      </c>
      <c r="AV126" s="10" t="s">
        <v>78</v>
      </c>
      <c r="AW126" s="10" t="s">
        <v>30</v>
      </c>
      <c r="AX126" s="10" t="s">
        <v>76</v>
      </c>
      <c r="AY126" s="198" t="s">
        <v>115</v>
      </c>
    </row>
    <row r="127" s="2" customFormat="1" ht="24.15" customHeight="1">
      <c r="A127" s="34"/>
      <c r="B127" s="35"/>
      <c r="C127" s="171" t="s">
        <v>165</v>
      </c>
      <c r="D127" s="171" t="s">
        <v>109</v>
      </c>
      <c r="E127" s="172" t="s">
        <v>322</v>
      </c>
      <c r="F127" s="173" t="s">
        <v>323</v>
      </c>
      <c r="G127" s="174" t="s">
        <v>284</v>
      </c>
      <c r="H127" s="175">
        <v>101.84999999999999</v>
      </c>
      <c r="I127" s="176">
        <v>515</v>
      </c>
      <c r="J127" s="176">
        <f>ROUND(I127*H127,2)</f>
        <v>52452.75</v>
      </c>
      <c r="K127" s="173" t="s">
        <v>113</v>
      </c>
      <c r="L127" s="40"/>
      <c r="M127" s="177" t="s">
        <v>17</v>
      </c>
      <c r="N127" s="178" t="s">
        <v>39</v>
      </c>
      <c r="O127" s="179">
        <v>0.67200000000000004</v>
      </c>
      <c r="P127" s="179">
        <f>O127*H127</f>
        <v>68.443200000000004</v>
      </c>
      <c r="Q127" s="179">
        <v>0</v>
      </c>
      <c r="R127" s="179">
        <f>Q127*H127</f>
        <v>0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130</v>
      </c>
      <c r="AT127" s="181" t="s">
        <v>109</v>
      </c>
      <c r="AU127" s="181" t="s">
        <v>78</v>
      </c>
      <c r="AY127" s="19" t="s">
        <v>115</v>
      </c>
      <c r="BE127" s="182">
        <f>IF(N127="základní",J127,0)</f>
        <v>52452.75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9" t="s">
        <v>76</v>
      </c>
      <c r="BK127" s="182">
        <f>ROUND(I127*H127,2)</f>
        <v>52452.75</v>
      </c>
      <c r="BL127" s="19" t="s">
        <v>130</v>
      </c>
      <c r="BM127" s="181" t="s">
        <v>324</v>
      </c>
    </row>
    <row r="128" s="2" customFormat="1">
      <c r="A128" s="34"/>
      <c r="B128" s="35"/>
      <c r="C128" s="36"/>
      <c r="D128" s="183" t="s">
        <v>117</v>
      </c>
      <c r="E128" s="36"/>
      <c r="F128" s="184" t="s">
        <v>325</v>
      </c>
      <c r="G128" s="36"/>
      <c r="H128" s="36"/>
      <c r="I128" s="36"/>
      <c r="J128" s="36"/>
      <c r="K128" s="36"/>
      <c r="L128" s="40"/>
      <c r="M128" s="185"/>
      <c r="N128" s="186"/>
      <c r="O128" s="79"/>
      <c r="P128" s="79"/>
      <c r="Q128" s="79"/>
      <c r="R128" s="79"/>
      <c r="S128" s="79"/>
      <c r="T128" s="80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9" t="s">
        <v>117</v>
      </c>
      <c r="AU128" s="19" t="s">
        <v>78</v>
      </c>
    </row>
    <row r="129" s="10" customFormat="1">
      <c r="A129" s="10"/>
      <c r="B129" s="189"/>
      <c r="C129" s="190"/>
      <c r="D129" s="187" t="s">
        <v>136</v>
      </c>
      <c r="E129" s="191" t="s">
        <v>17</v>
      </c>
      <c r="F129" s="192" t="s">
        <v>326</v>
      </c>
      <c r="G129" s="190"/>
      <c r="H129" s="193">
        <v>101.84999999999999</v>
      </c>
      <c r="I129" s="190"/>
      <c r="J129" s="190"/>
      <c r="K129" s="190"/>
      <c r="L129" s="194"/>
      <c r="M129" s="195"/>
      <c r="N129" s="196"/>
      <c r="O129" s="196"/>
      <c r="P129" s="196"/>
      <c r="Q129" s="196"/>
      <c r="R129" s="196"/>
      <c r="S129" s="196"/>
      <c r="T129" s="197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198" t="s">
        <v>136</v>
      </c>
      <c r="AU129" s="198" t="s">
        <v>78</v>
      </c>
      <c r="AV129" s="10" t="s">
        <v>78</v>
      </c>
      <c r="AW129" s="10" t="s">
        <v>30</v>
      </c>
      <c r="AX129" s="10" t="s">
        <v>68</v>
      </c>
      <c r="AY129" s="198" t="s">
        <v>115</v>
      </c>
    </row>
    <row r="130" s="14" customFormat="1">
      <c r="A130" s="14"/>
      <c r="B130" s="230"/>
      <c r="C130" s="231"/>
      <c r="D130" s="187" t="s">
        <v>136</v>
      </c>
      <c r="E130" s="232" t="s">
        <v>17</v>
      </c>
      <c r="F130" s="233" t="s">
        <v>250</v>
      </c>
      <c r="G130" s="231"/>
      <c r="H130" s="234">
        <v>101.84999999999999</v>
      </c>
      <c r="I130" s="231"/>
      <c r="J130" s="231"/>
      <c r="K130" s="231"/>
      <c r="L130" s="235"/>
      <c r="M130" s="236"/>
      <c r="N130" s="237"/>
      <c r="O130" s="237"/>
      <c r="P130" s="237"/>
      <c r="Q130" s="237"/>
      <c r="R130" s="237"/>
      <c r="S130" s="237"/>
      <c r="T130" s="23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39" t="s">
        <v>136</v>
      </c>
      <c r="AU130" s="239" t="s">
        <v>78</v>
      </c>
      <c r="AV130" s="14" t="s">
        <v>130</v>
      </c>
      <c r="AW130" s="14" t="s">
        <v>30</v>
      </c>
      <c r="AX130" s="14" t="s">
        <v>76</v>
      </c>
      <c r="AY130" s="239" t="s">
        <v>115</v>
      </c>
    </row>
    <row r="131" s="2" customFormat="1" ht="37.8" customHeight="1">
      <c r="A131" s="34"/>
      <c r="B131" s="35"/>
      <c r="C131" s="171" t="s">
        <v>171</v>
      </c>
      <c r="D131" s="171" t="s">
        <v>109</v>
      </c>
      <c r="E131" s="172" t="s">
        <v>327</v>
      </c>
      <c r="F131" s="173" t="s">
        <v>328</v>
      </c>
      <c r="G131" s="174" t="s">
        <v>284</v>
      </c>
      <c r="H131" s="175">
        <v>10246</v>
      </c>
      <c r="I131" s="176">
        <v>123</v>
      </c>
      <c r="J131" s="176">
        <f>ROUND(I131*H131,2)</f>
        <v>1260258</v>
      </c>
      <c r="K131" s="173" t="s">
        <v>113</v>
      </c>
      <c r="L131" s="40"/>
      <c r="M131" s="177" t="s">
        <v>17</v>
      </c>
      <c r="N131" s="178" t="s">
        <v>39</v>
      </c>
      <c r="O131" s="179">
        <v>0.050000000000000003</v>
      </c>
      <c r="P131" s="179">
        <f>O131*H131</f>
        <v>512.30000000000007</v>
      </c>
      <c r="Q131" s="179">
        <v>0</v>
      </c>
      <c r="R131" s="179">
        <f>Q131*H131</f>
        <v>0</v>
      </c>
      <c r="S131" s="179">
        <v>0</v>
      </c>
      <c r="T131" s="18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130</v>
      </c>
      <c r="AT131" s="181" t="s">
        <v>109</v>
      </c>
      <c r="AU131" s="181" t="s">
        <v>78</v>
      </c>
      <c r="AY131" s="19" t="s">
        <v>115</v>
      </c>
      <c r="BE131" s="182">
        <f>IF(N131="základní",J131,0)</f>
        <v>1260258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9" t="s">
        <v>76</v>
      </c>
      <c r="BK131" s="182">
        <f>ROUND(I131*H131,2)</f>
        <v>1260258</v>
      </c>
      <c r="BL131" s="19" t="s">
        <v>130</v>
      </c>
      <c r="BM131" s="181" t="s">
        <v>329</v>
      </c>
    </row>
    <row r="132" s="2" customFormat="1">
      <c r="A132" s="34"/>
      <c r="B132" s="35"/>
      <c r="C132" s="36"/>
      <c r="D132" s="183" t="s">
        <v>117</v>
      </c>
      <c r="E132" s="36"/>
      <c r="F132" s="184" t="s">
        <v>330</v>
      </c>
      <c r="G132" s="36"/>
      <c r="H132" s="36"/>
      <c r="I132" s="36"/>
      <c r="J132" s="36"/>
      <c r="K132" s="36"/>
      <c r="L132" s="40"/>
      <c r="M132" s="185"/>
      <c r="N132" s="186"/>
      <c r="O132" s="79"/>
      <c r="P132" s="79"/>
      <c r="Q132" s="79"/>
      <c r="R132" s="79"/>
      <c r="S132" s="79"/>
      <c r="T132" s="80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9" t="s">
        <v>117</v>
      </c>
      <c r="AU132" s="19" t="s">
        <v>78</v>
      </c>
    </row>
    <row r="133" s="10" customFormat="1">
      <c r="A133" s="10"/>
      <c r="B133" s="189"/>
      <c r="C133" s="190"/>
      <c r="D133" s="187" t="s">
        <v>136</v>
      </c>
      <c r="E133" s="191" t="s">
        <v>17</v>
      </c>
      <c r="F133" s="192" t="s">
        <v>331</v>
      </c>
      <c r="G133" s="190"/>
      <c r="H133" s="193">
        <v>2960</v>
      </c>
      <c r="I133" s="190"/>
      <c r="J133" s="190"/>
      <c r="K133" s="190"/>
      <c r="L133" s="194"/>
      <c r="M133" s="195"/>
      <c r="N133" s="196"/>
      <c r="O133" s="196"/>
      <c r="P133" s="196"/>
      <c r="Q133" s="196"/>
      <c r="R133" s="196"/>
      <c r="S133" s="196"/>
      <c r="T133" s="197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T133" s="198" t="s">
        <v>136</v>
      </c>
      <c r="AU133" s="198" t="s">
        <v>78</v>
      </c>
      <c r="AV133" s="10" t="s">
        <v>78</v>
      </c>
      <c r="AW133" s="10" t="s">
        <v>30</v>
      </c>
      <c r="AX133" s="10" t="s">
        <v>68</v>
      </c>
      <c r="AY133" s="198" t="s">
        <v>115</v>
      </c>
    </row>
    <row r="134" s="10" customFormat="1">
      <c r="A134" s="10"/>
      <c r="B134" s="189"/>
      <c r="C134" s="190"/>
      <c r="D134" s="187" t="s">
        <v>136</v>
      </c>
      <c r="E134" s="191" t="s">
        <v>17</v>
      </c>
      <c r="F134" s="192" t="s">
        <v>332</v>
      </c>
      <c r="G134" s="190"/>
      <c r="H134" s="193">
        <v>72</v>
      </c>
      <c r="I134" s="190"/>
      <c r="J134" s="190"/>
      <c r="K134" s="190"/>
      <c r="L134" s="194"/>
      <c r="M134" s="195"/>
      <c r="N134" s="196"/>
      <c r="O134" s="196"/>
      <c r="P134" s="196"/>
      <c r="Q134" s="196"/>
      <c r="R134" s="196"/>
      <c r="S134" s="196"/>
      <c r="T134" s="197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T134" s="198" t="s">
        <v>136</v>
      </c>
      <c r="AU134" s="198" t="s">
        <v>78</v>
      </c>
      <c r="AV134" s="10" t="s">
        <v>78</v>
      </c>
      <c r="AW134" s="10" t="s">
        <v>30</v>
      </c>
      <c r="AX134" s="10" t="s">
        <v>68</v>
      </c>
      <c r="AY134" s="198" t="s">
        <v>115</v>
      </c>
    </row>
    <row r="135" s="10" customFormat="1">
      <c r="A135" s="10"/>
      <c r="B135" s="189"/>
      <c r="C135" s="190"/>
      <c r="D135" s="187" t="s">
        <v>136</v>
      </c>
      <c r="E135" s="191" t="s">
        <v>17</v>
      </c>
      <c r="F135" s="192" t="s">
        <v>333</v>
      </c>
      <c r="G135" s="190"/>
      <c r="H135" s="193">
        <v>125</v>
      </c>
      <c r="I135" s="190"/>
      <c r="J135" s="190"/>
      <c r="K135" s="190"/>
      <c r="L135" s="194"/>
      <c r="M135" s="195"/>
      <c r="N135" s="196"/>
      <c r="O135" s="196"/>
      <c r="P135" s="196"/>
      <c r="Q135" s="196"/>
      <c r="R135" s="196"/>
      <c r="S135" s="196"/>
      <c r="T135" s="197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T135" s="198" t="s">
        <v>136</v>
      </c>
      <c r="AU135" s="198" t="s">
        <v>78</v>
      </c>
      <c r="AV135" s="10" t="s">
        <v>78</v>
      </c>
      <c r="AW135" s="10" t="s">
        <v>30</v>
      </c>
      <c r="AX135" s="10" t="s">
        <v>68</v>
      </c>
      <c r="AY135" s="198" t="s">
        <v>115</v>
      </c>
    </row>
    <row r="136" s="10" customFormat="1">
      <c r="A136" s="10"/>
      <c r="B136" s="189"/>
      <c r="C136" s="190"/>
      <c r="D136" s="187" t="s">
        <v>136</v>
      </c>
      <c r="E136" s="191" t="s">
        <v>17</v>
      </c>
      <c r="F136" s="192" t="s">
        <v>334</v>
      </c>
      <c r="G136" s="190"/>
      <c r="H136" s="193">
        <v>192</v>
      </c>
      <c r="I136" s="190"/>
      <c r="J136" s="190"/>
      <c r="K136" s="190"/>
      <c r="L136" s="194"/>
      <c r="M136" s="195"/>
      <c r="N136" s="196"/>
      <c r="O136" s="196"/>
      <c r="P136" s="196"/>
      <c r="Q136" s="196"/>
      <c r="R136" s="196"/>
      <c r="S136" s="196"/>
      <c r="T136" s="197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T136" s="198" t="s">
        <v>136</v>
      </c>
      <c r="AU136" s="198" t="s">
        <v>78</v>
      </c>
      <c r="AV136" s="10" t="s">
        <v>78</v>
      </c>
      <c r="AW136" s="10" t="s">
        <v>30</v>
      </c>
      <c r="AX136" s="10" t="s">
        <v>68</v>
      </c>
      <c r="AY136" s="198" t="s">
        <v>115</v>
      </c>
    </row>
    <row r="137" s="10" customFormat="1">
      <c r="A137" s="10"/>
      <c r="B137" s="189"/>
      <c r="C137" s="190"/>
      <c r="D137" s="187" t="s">
        <v>136</v>
      </c>
      <c r="E137" s="191" t="s">
        <v>17</v>
      </c>
      <c r="F137" s="192" t="s">
        <v>335</v>
      </c>
      <c r="G137" s="190"/>
      <c r="H137" s="193">
        <v>3085</v>
      </c>
      <c r="I137" s="190"/>
      <c r="J137" s="190"/>
      <c r="K137" s="190"/>
      <c r="L137" s="194"/>
      <c r="M137" s="195"/>
      <c r="N137" s="196"/>
      <c r="O137" s="196"/>
      <c r="P137" s="196"/>
      <c r="Q137" s="196"/>
      <c r="R137" s="196"/>
      <c r="S137" s="196"/>
      <c r="T137" s="197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T137" s="198" t="s">
        <v>136</v>
      </c>
      <c r="AU137" s="198" t="s">
        <v>78</v>
      </c>
      <c r="AV137" s="10" t="s">
        <v>78</v>
      </c>
      <c r="AW137" s="10" t="s">
        <v>30</v>
      </c>
      <c r="AX137" s="10" t="s">
        <v>68</v>
      </c>
      <c r="AY137" s="198" t="s">
        <v>115</v>
      </c>
    </row>
    <row r="138" s="10" customFormat="1">
      <c r="A138" s="10"/>
      <c r="B138" s="189"/>
      <c r="C138" s="190"/>
      <c r="D138" s="187" t="s">
        <v>136</v>
      </c>
      <c r="E138" s="191" t="s">
        <v>17</v>
      </c>
      <c r="F138" s="192" t="s">
        <v>336</v>
      </c>
      <c r="G138" s="190"/>
      <c r="H138" s="193">
        <v>3085</v>
      </c>
      <c r="I138" s="190"/>
      <c r="J138" s="190"/>
      <c r="K138" s="190"/>
      <c r="L138" s="194"/>
      <c r="M138" s="195"/>
      <c r="N138" s="196"/>
      <c r="O138" s="196"/>
      <c r="P138" s="196"/>
      <c r="Q138" s="196"/>
      <c r="R138" s="196"/>
      <c r="S138" s="196"/>
      <c r="T138" s="197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T138" s="198" t="s">
        <v>136</v>
      </c>
      <c r="AU138" s="198" t="s">
        <v>78</v>
      </c>
      <c r="AV138" s="10" t="s">
        <v>78</v>
      </c>
      <c r="AW138" s="10" t="s">
        <v>30</v>
      </c>
      <c r="AX138" s="10" t="s">
        <v>68</v>
      </c>
      <c r="AY138" s="198" t="s">
        <v>115</v>
      </c>
    </row>
    <row r="139" s="10" customFormat="1">
      <c r="A139" s="10"/>
      <c r="B139" s="189"/>
      <c r="C139" s="190"/>
      <c r="D139" s="187" t="s">
        <v>136</v>
      </c>
      <c r="E139" s="191" t="s">
        <v>17</v>
      </c>
      <c r="F139" s="192" t="s">
        <v>337</v>
      </c>
      <c r="G139" s="190"/>
      <c r="H139" s="193">
        <v>140</v>
      </c>
      <c r="I139" s="190"/>
      <c r="J139" s="190"/>
      <c r="K139" s="190"/>
      <c r="L139" s="194"/>
      <c r="M139" s="195"/>
      <c r="N139" s="196"/>
      <c r="O139" s="196"/>
      <c r="P139" s="196"/>
      <c r="Q139" s="196"/>
      <c r="R139" s="196"/>
      <c r="S139" s="196"/>
      <c r="T139" s="197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T139" s="198" t="s">
        <v>136</v>
      </c>
      <c r="AU139" s="198" t="s">
        <v>78</v>
      </c>
      <c r="AV139" s="10" t="s">
        <v>78</v>
      </c>
      <c r="AW139" s="10" t="s">
        <v>30</v>
      </c>
      <c r="AX139" s="10" t="s">
        <v>68</v>
      </c>
      <c r="AY139" s="198" t="s">
        <v>115</v>
      </c>
    </row>
    <row r="140" s="10" customFormat="1">
      <c r="A140" s="10"/>
      <c r="B140" s="189"/>
      <c r="C140" s="190"/>
      <c r="D140" s="187" t="s">
        <v>136</v>
      </c>
      <c r="E140" s="191" t="s">
        <v>17</v>
      </c>
      <c r="F140" s="192" t="s">
        <v>338</v>
      </c>
      <c r="G140" s="190"/>
      <c r="H140" s="193">
        <v>587</v>
      </c>
      <c r="I140" s="190"/>
      <c r="J140" s="190"/>
      <c r="K140" s="190"/>
      <c r="L140" s="194"/>
      <c r="M140" s="195"/>
      <c r="N140" s="196"/>
      <c r="O140" s="196"/>
      <c r="P140" s="196"/>
      <c r="Q140" s="196"/>
      <c r="R140" s="196"/>
      <c r="S140" s="196"/>
      <c r="T140" s="197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T140" s="198" t="s">
        <v>136</v>
      </c>
      <c r="AU140" s="198" t="s">
        <v>78</v>
      </c>
      <c r="AV140" s="10" t="s">
        <v>78</v>
      </c>
      <c r="AW140" s="10" t="s">
        <v>30</v>
      </c>
      <c r="AX140" s="10" t="s">
        <v>68</v>
      </c>
      <c r="AY140" s="198" t="s">
        <v>115</v>
      </c>
    </row>
    <row r="141" s="14" customFormat="1">
      <c r="A141" s="14"/>
      <c r="B141" s="230"/>
      <c r="C141" s="231"/>
      <c r="D141" s="187" t="s">
        <v>136</v>
      </c>
      <c r="E141" s="232" t="s">
        <v>17</v>
      </c>
      <c r="F141" s="233" t="s">
        <v>250</v>
      </c>
      <c r="G141" s="231"/>
      <c r="H141" s="234">
        <v>10246</v>
      </c>
      <c r="I141" s="231"/>
      <c r="J141" s="231"/>
      <c r="K141" s="231"/>
      <c r="L141" s="235"/>
      <c r="M141" s="236"/>
      <c r="N141" s="237"/>
      <c r="O141" s="237"/>
      <c r="P141" s="237"/>
      <c r="Q141" s="237"/>
      <c r="R141" s="237"/>
      <c r="S141" s="237"/>
      <c r="T141" s="23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39" t="s">
        <v>136</v>
      </c>
      <c r="AU141" s="239" t="s">
        <v>78</v>
      </c>
      <c r="AV141" s="14" t="s">
        <v>130</v>
      </c>
      <c r="AW141" s="14" t="s">
        <v>30</v>
      </c>
      <c r="AX141" s="14" t="s">
        <v>76</v>
      </c>
      <c r="AY141" s="239" t="s">
        <v>115</v>
      </c>
    </row>
    <row r="142" s="2" customFormat="1" ht="24.15" customHeight="1">
      <c r="A142" s="34"/>
      <c r="B142" s="35"/>
      <c r="C142" s="171" t="s">
        <v>8</v>
      </c>
      <c r="D142" s="171" t="s">
        <v>109</v>
      </c>
      <c r="E142" s="172" t="s">
        <v>339</v>
      </c>
      <c r="F142" s="173" t="s">
        <v>340</v>
      </c>
      <c r="G142" s="174" t="s">
        <v>284</v>
      </c>
      <c r="H142" s="175">
        <v>3672</v>
      </c>
      <c r="I142" s="176">
        <v>55.799999999999997</v>
      </c>
      <c r="J142" s="176">
        <f>ROUND(I142*H142,2)</f>
        <v>204897.60000000001</v>
      </c>
      <c r="K142" s="173" t="s">
        <v>113</v>
      </c>
      <c r="L142" s="40"/>
      <c r="M142" s="177" t="s">
        <v>17</v>
      </c>
      <c r="N142" s="178" t="s">
        <v>39</v>
      </c>
      <c r="O142" s="179">
        <v>0.071999999999999995</v>
      </c>
      <c r="P142" s="179">
        <f>O142*H142</f>
        <v>264.38399999999996</v>
      </c>
      <c r="Q142" s="179">
        <v>0</v>
      </c>
      <c r="R142" s="179">
        <f>Q142*H142</f>
        <v>0</v>
      </c>
      <c r="S142" s="179">
        <v>0</v>
      </c>
      <c r="T142" s="18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1" t="s">
        <v>130</v>
      </c>
      <c r="AT142" s="181" t="s">
        <v>109</v>
      </c>
      <c r="AU142" s="181" t="s">
        <v>78</v>
      </c>
      <c r="AY142" s="19" t="s">
        <v>115</v>
      </c>
      <c r="BE142" s="182">
        <f>IF(N142="základní",J142,0)</f>
        <v>204897.60000000001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9" t="s">
        <v>76</v>
      </c>
      <c r="BK142" s="182">
        <f>ROUND(I142*H142,2)</f>
        <v>204897.60000000001</v>
      </c>
      <c r="BL142" s="19" t="s">
        <v>130</v>
      </c>
      <c r="BM142" s="181" t="s">
        <v>341</v>
      </c>
    </row>
    <row r="143" s="2" customFormat="1">
      <c r="A143" s="34"/>
      <c r="B143" s="35"/>
      <c r="C143" s="36"/>
      <c r="D143" s="183" t="s">
        <v>117</v>
      </c>
      <c r="E143" s="36"/>
      <c r="F143" s="184" t="s">
        <v>342</v>
      </c>
      <c r="G143" s="36"/>
      <c r="H143" s="36"/>
      <c r="I143" s="36"/>
      <c r="J143" s="36"/>
      <c r="K143" s="36"/>
      <c r="L143" s="40"/>
      <c r="M143" s="185"/>
      <c r="N143" s="186"/>
      <c r="O143" s="79"/>
      <c r="P143" s="79"/>
      <c r="Q143" s="79"/>
      <c r="R143" s="79"/>
      <c r="S143" s="79"/>
      <c r="T143" s="80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9" t="s">
        <v>117</v>
      </c>
      <c r="AU143" s="19" t="s">
        <v>78</v>
      </c>
    </row>
    <row r="144" s="10" customFormat="1">
      <c r="A144" s="10"/>
      <c r="B144" s="189"/>
      <c r="C144" s="190"/>
      <c r="D144" s="187" t="s">
        <v>136</v>
      </c>
      <c r="E144" s="191" t="s">
        <v>17</v>
      </c>
      <c r="F144" s="192" t="s">
        <v>335</v>
      </c>
      <c r="G144" s="190"/>
      <c r="H144" s="193">
        <v>3085</v>
      </c>
      <c r="I144" s="190"/>
      <c r="J144" s="190"/>
      <c r="K144" s="190"/>
      <c r="L144" s="194"/>
      <c r="M144" s="195"/>
      <c r="N144" s="196"/>
      <c r="O144" s="196"/>
      <c r="P144" s="196"/>
      <c r="Q144" s="196"/>
      <c r="R144" s="196"/>
      <c r="S144" s="196"/>
      <c r="T144" s="197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T144" s="198" t="s">
        <v>136</v>
      </c>
      <c r="AU144" s="198" t="s">
        <v>78</v>
      </c>
      <c r="AV144" s="10" t="s">
        <v>78</v>
      </c>
      <c r="AW144" s="10" t="s">
        <v>30</v>
      </c>
      <c r="AX144" s="10" t="s">
        <v>68</v>
      </c>
      <c r="AY144" s="198" t="s">
        <v>115</v>
      </c>
    </row>
    <row r="145" s="10" customFormat="1">
      <c r="A145" s="10"/>
      <c r="B145" s="189"/>
      <c r="C145" s="190"/>
      <c r="D145" s="187" t="s">
        <v>136</v>
      </c>
      <c r="E145" s="191" t="s">
        <v>17</v>
      </c>
      <c r="F145" s="192" t="s">
        <v>343</v>
      </c>
      <c r="G145" s="190"/>
      <c r="H145" s="193">
        <v>587</v>
      </c>
      <c r="I145" s="190"/>
      <c r="J145" s="190"/>
      <c r="K145" s="190"/>
      <c r="L145" s="194"/>
      <c r="M145" s="195"/>
      <c r="N145" s="196"/>
      <c r="O145" s="196"/>
      <c r="P145" s="196"/>
      <c r="Q145" s="196"/>
      <c r="R145" s="196"/>
      <c r="S145" s="196"/>
      <c r="T145" s="197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T145" s="198" t="s">
        <v>136</v>
      </c>
      <c r="AU145" s="198" t="s">
        <v>78</v>
      </c>
      <c r="AV145" s="10" t="s">
        <v>78</v>
      </c>
      <c r="AW145" s="10" t="s">
        <v>30</v>
      </c>
      <c r="AX145" s="10" t="s">
        <v>68</v>
      </c>
      <c r="AY145" s="198" t="s">
        <v>115</v>
      </c>
    </row>
    <row r="146" s="14" customFormat="1">
      <c r="A146" s="14"/>
      <c r="B146" s="230"/>
      <c r="C146" s="231"/>
      <c r="D146" s="187" t="s">
        <v>136</v>
      </c>
      <c r="E146" s="232" t="s">
        <v>17</v>
      </c>
      <c r="F146" s="233" t="s">
        <v>250</v>
      </c>
      <c r="G146" s="231"/>
      <c r="H146" s="234">
        <v>3672</v>
      </c>
      <c r="I146" s="231"/>
      <c r="J146" s="231"/>
      <c r="K146" s="231"/>
      <c r="L146" s="235"/>
      <c r="M146" s="236"/>
      <c r="N146" s="237"/>
      <c r="O146" s="237"/>
      <c r="P146" s="237"/>
      <c r="Q146" s="237"/>
      <c r="R146" s="237"/>
      <c r="S146" s="237"/>
      <c r="T146" s="23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39" t="s">
        <v>136</v>
      </c>
      <c r="AU146" s="239" t="s">
        <v>78</v>
      </c>
      <c r="AV146" s="14" t="s">
        <v>130</v>
      </c>
      <c r="AW146" s="14" t="s">
        <v>30</v>
      </c>
      <c r="AX146" s="14" t="s">
        <v>76</v>
      </c>
      <c r="AY146" s="239" t="s">
        <v>115</v>
      </c>
    </row>
    <row r="147" s="2" customFormat="1" ht="24.15" customHeight="1">
      <c r="A147" s="34"/>
      <c r="B147" s="35"/>
      <c r="C147" s="171" t="s">
        <v>181</v>
      </c>
      <c r="D147" s="171" t="s">
        <v>109</v>
      </c>
      <c r="E147" s="172" t="s">
        <v>344</v>
      </c>
      <c r="F147" s="173" t="s">
        <v>345</v>
      </c>
      <c r="G147" s="174" t="s">
        <v>284</v>
      </c>
      <c r="H147" s="175">
        <v>3936</v>
      </c>
      <c r="I147" s="176">
        <v>142</v>
      </c>
      <c r="J147" s="176">
        <f>ROUND(I147*H147,2)</f>
        <v>558912</v>
      </c>
      <c r="K147" s="173" t="s">
        <v>113</v>
      </c>
      <c r="L147" s="40"/>
      <c r="M147" s="177" t="s">
        <v>17</v>
      </c>
      <c r="N147" s="178" t="s">
        <v>39</v>
      </c>
      <c r="O147" s="179">
        <v>0.13100000000000001</v>
      </c>
      <c r="P147" s="179">
        <f>O147*H147</f>
        <v>515.61599999999999</v>
      </c>
      <c r="Q147" s="179">
        <v>0</v>
      </c>
      <c r="R147" s="179">
        <f>Q147*H147</f>
        <v>0</v>
      </c>
      <c r="S147" s="179">
        <v>0</v>
      </c>
      <c r="T147" s="180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1" t="s">
        <v>130</v>
      </c>
      <c r="AT147" s="181" t="s">
        <v>109</v>
      </c>
      <c r="AU147" s="181" t="s">
        <v>78</v>
      </c>
      <c r="AY147" s="19" t="s">
        <v>115</v>
      </c>
      <c r="BE147" s="182">
        <f>IF(N147="základní",J147,0)</f>
        <v>558912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19" t="s">
        <v>76</v>
      </c>
      <c r="BK147" s="182">
        <f>ROUND(I147*H147,2)</f>
        <v>558912</v>
      </c>
      <c r="BL147" s="19" t="s">
        <v>130</v>
      </c>
      <c r="BM147" s="181" t="s">
        <v>346</v>
      </c>
    </row>
    <row r="148" s="2" customFormat="1">
      <c r="A148" s="34"/>
      <c r="B148" s="35"/>
      <c r="C148" s="36"/>
      <c r="D148" s="183" t="s">
        <v>117</v>
      </c>
      <c r="E148" s="36"/>
      <c r="F148" s="184" t="s">
        <v>347</v>
      </c>
      <c r="G148" s="36"/>
      <c r="H148" s="36"/>
      <c r="I148" s="36"/>
      <c r="J148" s="36"/>
      <c r="K148" s="36"/>
      <c r="L148" s="40"/>
      <c r="M148" s="185"/>
      <c r="N148" s="186"/>
      <c r="O148" s="79"/>
      <c r="P148" s="79"/>
      <c r="Q148" s="79"/>
      <c r="R148" s="79"/>
      <c r="S148" s="79"/>
      <c r="T148" s="80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9" t="s">
        <v>117</v>
      </c>
      <c r="AU148" s="19" t="s">
        <v>78</v>
      </c>
    </row>
    <row r="149" s="10" customFormat="1">
      <c r="A149" s="10"/>
      <c r="B149" s="189"/>
      <c r="C149" s="190"/>
      <c r="D149" s="187" t="s">
        <v>136</v>
      </c>
      <c r="E149" s="191" t="s">
        <v>17</v>
      </c>
      <c r="F149" s="192" t="s">
        <v>348</v>
      </c>
      <c r="G149" s="190"/>
      <c r="H149" s="193">
        <v>3936</v>
      </c>
      <c r="I149" s="190"/>
      <c r="J149" s="190"/>
      <c r="K149" s="190"/>
      <c r="L149" s="194"/>
      <c r="M149" s="195"/>
      <c r="N149" s="196"/>
      <c r="O149" s="196"/>
      <c r="P149" s="196"/>
      <c r="Q149" s="196"/>
      <c r="R149" s="196"/>
      <c r="S149" s="196"/>
      <c r="T149" s="197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T149" s="198" t="s">
        <v>136</v>
      </c>
      <c r="AU149" s="198" t="s">
        <v>78</v>
      </c>
      <c r="AV149" s="10" t="s">
        <v>78</v>
      </c>
      <c r="AW149" s="10" t="s">
        <v>30</v>
      </c>
      <c r="AX149" s="10" t="s">
        <v>68</v>
      </c>
      <c r="AY149" s="198" t="s">
        <v>115</v>
      </c>
    </row>
    <row r="150" s="14" customFormat="1">
      <c r="A150" s="14"/>
      <c r="B150" s="230"/>
      <c r="C150" s="231"/>
      <c r="D150" s="187" t="s">
        <v>136</v>
      </c>
      <c r="E150" s="232" t="s">
        <v>17</v>
      </c>
      <c r="F150" s="233" t="s">
        <v>250</v>
      </c>
      <c r="G150" s="231"/>
      <c r="H150" s="234">
        <v>3936</v>
      </c>
      <c r="I150" s="231"/>
      <c r="J150" s="231"/>
      <c r="K150" s="231"/>
      <c r="L150" s="235"/>
      <c r="M150" s="236"/>
      <c r="N150" s="237"/>
      <c r="O150" s="237"/>
      <c r="P150" s="237"/>
      <c r="Q150" s="237"/>
      <c r="R150" s="237"/>
      <c r="S150" s="237"/>
      <c r="T150" s="23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39" t="s">
        <v>136</v>
      </c>
      <c r="AU150" s="239" t="s">
        <v>78</v>
      </c>
      <c r="AV150" s="14" t="s">
        <v>130</v>
      </c>
      <c r="AW150" s="14" t="s">
        <v>30</v>
      </c>
      <c r="AX150" s="14" t="s">
        <v>76</v>
      </c>
      <c r="AY150" s="239" t="s">
        <v>115</v>
      </c>
    </row>
    <row r="151" s="2" customFormat="1" ht="24.15" customHeight="1">
      <c r="A151" s="34"/>
      <c r="B151" s="35"/>
      <c r="C151" s="171" t="s">
        <v>187</v>
      </c>
      <c r="D151" s="171" t="s">
        <v>109</v>
      </c>
      <c r="E151" s="172" t="s">
        <v>349</v>
      </c>
      <c r="F151" s="173" t="s">
        <v>350</v>
      </c>
      <c r="G151" s="174" t="s">
        <v>284</v>
      </c>
      <c r="H151" s="175">
        <v>101.84999999999999</v>
      </c>
      <c r="I151" s="176">
        <v>159</v>
      </c>
      <c r="J151" s="176">
        <f>ROUND(I151*H151,2)</f>
        <v>16194.15</v>
      </c>
      <c r="K151" s="173" t="s">
        <v>113</v>
      </c>
      <c r="L151" s="40"/>
      <c r="M151" s="177" t="s">
        <v>17</v>
      </c>
      <c r="N151" s="178" t="s">
        <v>39</v>
      </c>
      <c r="O151" s="179">
        <v>0.32800000000000001</v>
      </c>
      <c r="P151" s="179">
        <f>O151*H151</f>
        <v>33.406799999999997</v>
      </c>
      <c r="Q151" s="179">
        <v>0</v>
      </c>
      <c r="R151" s="179">
        <f>Q151*H151</f>
        <v>0</v>
      </c>
      <c r="S151" s="179">
        <v>0</v>
      </c>
      <c r="T151" s="180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1" t="s">
        <v>130</v>
      </c>
      <c r="AT151" s="181" t="s">
        <v>109</v>
      </c>
      <c r="AU151" s="181" t="s">
        <v>78</v>
      </c>
      <c r="AY151" s="19" t="s">
        <v>115</v>
      </c>
      <c r="BE151" s="182">
        <f>IF(N151="základní",J151,0)</f>
        <v>16194.15</v>
      </c>
      <c r="BF151" s="182">
        <f>IF(N151="snížená",J151,0)</f>
        <v>0</v>
      </c>
      <c r="BG151" s="182">
        <f>IF(N151="zákl. přenesená",J151,0)</f>
        <v>0</v>
      </c>
      <c r="BH151" s="182">
        <f>IF(N151="sníž. přenesená",J151,0)</f>
        <v>0</v>
      </c>
      <c r="BI151" s="182">
        <f>IF(N151="nulová",J151,0)</f>
        <v>0</v>
      </c>
      <c r="BJ151" s="19" t="s">
        <v>76</v>
      </c>
      <c r="BK151" s="182">
        <f>ROUND(I151*H151,2)</f>
        <v>16194.15</v>
      </c>
      <c r="BL151" s="19" t="s">
        <v>130</v>
      </c>
      <c r="BM151" s="181" t="s">
        <v>351</v>
      </c>
    </row>
    <row r="152" s="2" customFormat="1">
      <c r="A152" s="34"/>
      <c r="B152" s="35"/>
      <c r="C152" s="36"/>
      <c r="D152" s="183" t="s">
        <v>117</v>
      </c>
      <c r="E152" s="36"/>
      <c r="F152" s="184" t="s">
        <v>352</v>
      </c>
      <c r="G152" s="36"/>
      <c r="H152" s="36"/>
      <c r="I152" s="36"/>
      <c r="J152" s="36"/>
      <c r="K152" s="36"/>
      <c r="L152" s="40"/>
      <c r="M152" s="185"/>
      <c r="N152" s="186"/>
      <c r="O152" s="79"/>
      <c r="P152" s="79"/>
      <c r="Q152" s="79"/>
      <c r="R152" s="79"/>
      <c r="S152" s="79"/>
      <c r="T152" s="80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9" t="s">
        <v>117</v>
      </c>
      <c r="AU152" s="19" t="s">
        <v>78</v>
      </c>
    </row>
    <row r="153" s="10" customFormat="1">
      <c r="A153" s="10"/>
      <c r="B153" s="189"/>
      <c r="C153" s="190"/>
      <c r="D153" s="187" t="s">
        <v>136</v>
      </c>
      <c r="E153" s="191" t="s">
        <v>17</v>
      </c>
      <c r="F153" s="192" t="s">
        <v>353</v>
      </c>
      <c r="G153" s="190"/>
      <c r="H153" s="193">
        <v>101.84999999999999</v>
      </c>
      <c r="I153" s="190"/>
      <c r="J153" s="190"/>
      <c r="K153" s="190"/>
      <c r="L153" s="194"/>
      <c r="M153" s="195"/>
      <c r="N153" s="196"/>
      <c r="O153" s="196"/>
      <c r="P153" s="196"/>
      <c r="Q153" s="196"/>
      <c r="R153" s="196"/>
      <c r="S153" s="196"/>
      <c r="T153" s="197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T153" s="198" t="s">
        <v>136</v>
      </c>
      <c r="AU153" s="198" t="s">
        <v>78</v>
      </c>
      <c r="AV153" s="10" t="s">
        <v>78</v>
      </c>
      <c r="AW153" s="10" t="s">
        <v>30</v>
      </c>
      <c r="AX153" s="10" t="s">
        <v>68</v>
      </c>
      <c r="AY153" s="198" t="s">
        <v>115</v>
      </c>
    </row>
    <row r="154" s="14" customFormat="1">
      <c r="A154" s="14"/>
      <c r="B154" s="230"/>
      <c r="C154" s="231"/>
      <c r="D154" s="187" t="s">
        <v>136</v>
      </c>
      <c r="E154" s="232" t="s">
        <v>17</v>
      </c>
      <c r="F154" s="233" t="s">
        <v>250</v>
      </c>
      <c r="G154" s="231"/>
      <c r="H154" s="234">
        <v>101.84999999999999</v>
      </c>
      <c r="I154" s="231"/>
      <c r="J154" s="231"/>
      <c r="K154" s="231"/>
      <c r="L154" s="235"/>
      <c r="M154" s="236"/>
      <c r="N154" s="237"/>
      <c r="O154" s="237"/>
      <c r="P154" s="237"/>
      <c r="Q154" s="237"/>
      <c r="R154" s="237"/>
      <c r="S154" s="237"/>
      <c r="T154" s="23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39" t="s">
        <v>136</v>
      </c>
      <c r="AU154" s="239" t="s">
        <v>78</v>
      </c>
      <c r="AV154" s="14" t="s">
        <v>130</v>
      </c>
      <c r="AW154" s="14" t="s">
        <v>30</v>
      </c>
      <c r="AX154" s="14" t="s">
        <v>76</v>
      </c>
      <c r="AY154" s="239" t="s">
        <v>115</v>
      </c>
    </row>
    <row r="155" s="2" customFormat="1" ht="24.15" customHeight="1">
      <c r="A155" s="34"/>
      <c r="B155" s="35"/>
      <c r="C155" s="171" t="s">
        <v>191</v>
      </c>
      <c r="D155" s="171" t="s">
        <v>109</v>
      </c>
      <c r="E155" s="172" t="s">
        <v>354</v>
      </c>
      <c r="F155" s="173" t="s">
        <v>355</v>
      </c>
      <c r="G155" s="174" t="s">
        <v>246</v>
      </c>
      <c r="H155" s="175">
        <v>17387</v>
      </c>
      <c r="I155" s="176">
        <v>17.5</v>
      </c>
      <c r="J155" s="176">
        <f>ROUND(I155*H155,2)</f>
        <v>304272.5</v>
      </c>
      <c r="K155" s="173" t="s">
        <v>113</v>
      </c>
      <c r="L155" s="40"/>
      <c r="M155" s="177" t="s">
        <v>17</v>
      </c>
      <c r="N155" s="178" t="s">
        <v>39</v>
      </c>
      <c r="O155" s="179">
        <v>0.012</v>
      </c>
      <c r="P155" s="179">
        <f>O155*H155</f>
        <v>208.64400000000001</v>
      </c>
      <c r="Q155" s="179">
        <v>0</v>
      </c>
      <c r="R155" s="179">
        <f>Q155*H155</f>
        <v>0</v>
      </c>
      <c r="S155" s="179">
        <v>0</v>
      </c>
      <c r="T155" s="180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1" t="s">
        <v>130</v>
      </c>
      <c r="AT155" s="181" t="s">
        <v>109</v>
      </c>
      <c r="AU155" s="181" t="s">
        <v>78</v>
      </c>
      <c r="AY155" s="19" t="s">
        <v>115</v>
      </c>
      <c r="BE155" s="182">
        <f>IF(N155="základní",J155,0)</f>
        <v>304272.5</v>
      </c>
      <c r="BF155" s="182">
        <f>IF(N155="snížená",J155,0)</f>
        <v>0</v>
      </c>
      <c r="BG155" s="182">
        <f>IF(N155="zákl. přenesená",J155,0)</f>
        <v>0</v>
      </c>
      <c r="BH155" s="182">
        <f>IF(N155="sníž. přenesená",J155,0)</f>
        <v>0</v>
      </c>
      <c r="BI155" s="182">
        <f>IF(N155="nulová",J155,0)</f>
        <v>0</v>
      </c>
      <c r="BJ155" s="19" t="s">
        <v>76</v>
      </c>
      <c r="BK155" s="182">
        <f>ROUND(I155*H155,2)</f>
        <v>304272.5</v>
      </c>
      <c r="BL155" s="19" t="s">
        <v>130</v>
      </c>
      <c r="BM155" s="181" t="s">
        <v>356</v>
      </c>
    </row>
    <row r="156" s="2" customFormat="1">
      <c r="A156" s="34"/>
      <c r="B156" s="35"/>
      <c r="C156" s="36"/>
      <c r="D156" s="183" t="s">
        <v>117</v>
      </c>
      <c r="E156" s="36"/>
      <c r="F156" s="184" t="s">
        <v>357</v>
      </c>
      <c r="G156" s="36"/>
      <c r="H156" s="36"/>
      <c r="I156" s="36"/>
      <c r="J156" s="36"/>
      <c r="K156" s="36"/>
      <c r="L156" s="40"/>
      <c r="M156" s="185"/>
      <c r="N156" s="186"/>
      <c r="O156" s="79"/>
      <c r="P156" s="79"/>
      <c r="Q156" s="79"/>
      <c r="R156" s="79"/>
      <c r="S156" s="79"/>
      <c r="T156" s="80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9" t="s">
        <v>117</v>
      </c>
      <c r="AU156" s="19" t="s">
        <v>78</v>
      </c>
    </row>
    <row r="157" s="10" customFormat="1">
      <c r="A157" s="10"/>
      <c r="B157" s="189"/>
      <c r="C157" s="190"/>
      <c r="D157" s="187" t="s">
        <v>136</v>
      </c>
      <c r="E157" s="191" t="s">
        <v>17</v>
      </c>
      <c r="F157" s="192" t="s">
        <v>358</v>
      </c>
      <c r="G157" s="190"/>
      <c r="H157" s="193">
        <v>17387</v>
      </c>
      <c r="I157" s="190"/>
      <c r="J157" s="190"/>
      <c r="K157" s="190"/>
      <c r="L157" s="194"/>
      <c r="M157" s="195"/>
      <c r="N157" s="196"/>
      <c r="O157" s="196"/>
      <c r="P157" s="196"/>
      <c r="Q157" s="196"/>
      <c r="R157" s="196"/>
      <c r="S157" s="196"/>
      <c r="T157" s="197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T157" s="198" t="s">
        <v>136</v>
      </c>
      <c r="AU157" s="198" t="s">
        <v>78</v>
      </c>
      <c r="AV157" s="10" t="s">
        <v>78</v>
      </c>
      <c r="AW157" s="10" t="s">
        <v>30</v>
      </c>
      <c r="AX157" s="10" t="s">
        <v>68</v>
      </c>
      <c r="AY157" s="198" t="s">
        <v>115</v>
      </c>
    </row>
    <row r="158" s="14" customFormat="1">
      <c r="A158" s="14"/>
      <c r="B158" s="230"/>
      <c r="C158" s="231"/>
      <c r="D158" s="187" t="s">
        <v>136</v>
      </c>
      <c r="E158" s="232" t="s">
        <v>17</v>
      </c>
      <c r="F158" s="233" t="s">
        <v>250</v>
      </c>
      <c r="G158" s="231"/>
      <c r="H158" s="234">
        <v>17387</v>
      </c>
      <c r="I158" s="231"/>
      <c r="J158" s="231"/>
      <c r="K158" s="231"/>
      <c r="L158" s="235"/>
      <c r="M158" s="236"/>
      <c r="N158" s="237"/>
      <c r="O158" s="237"/>
      <c r="P158" s="237"/>
      <c r="Q158" s="237"/>
      <c r="R158" s="237"/>
      <c r="S158" s="237"/>
      <c r="T158" s="23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39" t="s">
        <v>136</v>
      </c>
      <c r="AU158" s="239" t="s">
        <v>78</v>
      </c>
      <c r="AV158" s="14" t="s">
        <v>130</v>
      </c>
      <c r="AW158" s="14" t="s">
        <v>30</v>
      </c>
      <c r="AX158" s="14" t="s">
        <v>76</v>
      </c>
      <c r="AY158" s="239" t="s">
        <v>115</v>
      </c>
    </row>
    <row r="159" s="2" customFormat="1" ht="24.15" customHeight="1">
      <c r="A159" s="34"/>
      <c r="B159" s="35"/>
      <c r="C159" s="171" t="s">
        <v>197</v>
      </c>
      <c r="D159" s="171" t="s">
        <v>109</v>
      </c>
      <c r="E159" s="172" t="s">
        <v>359</v>
      </c>
      <c r="F159" s="173" t="s">
        <v>360</v>
      </c>
      <c r="G159" s="174" t="s">
        <v>246</v>
      </c>
      <c r="H159" s="175">
        <v>17387</v>
      </c>
      <c r="I159" s="176">
        <v>5.3600000000000003</v>
      </c>
      <c r="J159" s="176">
        <f>ROUND(I159*H159,2)</f>
        <v>93194.320000000007</v>
      </c>
      <c r="K159" s="173" t="s">
        <v>113</v>
      </c>
      <c r="L159" s="40"/>
      <c r="M159" s="177" t="s">
        <v>17</v>
      </c>
      <c r="N159" s="178" t="s">
        <v>39</v>
      </c>
      <c r="O159" s="179">
        <v>0.0050000000000000001</v>
      </c>
      <c r="P159" s="179">
        <f>O159*H159</f>
        <v>86.935000000000002</v>
      </c>
      <c r="Q159" s="179">
        <v>0</v>
      </c>
      <c r="R159" s="179">
        <f>Q159*H159</f>
        <v>0</v>
      </c>
      <c r="S159" s="179">
        <v>0</v>
      </c>
      <c r="T159" s="180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1" t="s">
        <v>130</v>
      </c>
      <c r="AT159" s="181" t="s">
        <v>109</v>
      </c>
      <c r="AU159" s="181" t="s">
        <v>78</v>
      </c>
      <c r="AY159" s="19" t="s">
        <v>115</v>
      </c>
      <c r="BE159" s="182">
        <f>IF(N159="základní",J159,0)</f>
        <v>93194.320000000007</v>
      </c>
      <c r="BF159" s="182">
        <f>IF(N159="snížená",J159,0)</f>
        <v>0</v>
      </c>
      <c r="BG159" s="182">
        <f>IF(N159="zákl. přenesená",J159,0)</f>
        <v>0</v>
      </c>
      <c r="BH159" s="182">
        <f>IF(N159="sníž. přenesená",J159,0)</f>
        <v>0</v>
      </c>
      <c r="BI159" s="182">
        <f>IF(N159="nulová",J159,0)</f>
        <v>0</v>
      </c>
      <c r="BJ159" s="19" t="s">
        <v>76</v>
      </c>
      <c r="BK159" s="182">
        <f>ROUND(I159*H159,2)</f>
        <v>93194.320000000007</v>
      </c>
      <c r="BL159" s="19" t="s">
        <v>130</v>
      </c>
      <c r="BM159" s="181" t="s">
        <v>361</v>
      </c>
    </row>
    <row r="160" s="2" customFormat="1">
      <c r="A160" s="34"/>
      <c r="B160" s="35"/>
      <c r="C160" s="36"/>
      <c r="D160" s="183" t="s">
        <v>117</v>
      </c>
      <c r="E160" s="36"/>
      <c r="F160" s="184" t="s">
        <v>362</v>
      </c>
      <c r="G160" s="36"/>
      <c r="H160" s="36"/>
      <c r="I160" s="36"/>
      <c r="J160" s="36"/>
      <c r="K160" s="36"/>
      <c r="L160" s="40"/>
      <c r="M160" s="185"/>
      <c r="N160" s="186"/>
      <c r="O160" s="79"/>
      <c r="P160" s="79"/>
      <c r="Q160" s="79"/>
      <c r="R160" s="79"/>
      <c r="S160" s="79"/>
      <c r="T160" s="80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9" t="s">
        <v>117</v>
      </c>
      <c r="AU160" s="19" t="s">
        <v>78</v>
      </c>
    </row>
    <row r="161" s="2" customFormat="1">
      <c r="A161" s="34"/>
      <c r="B161" s="35"/>
      <c r="C161" s="36"/>
      <c r="D161" s="187" t="s">
        <v>123</v>
      </c>
      <c r="E161" s="36"/>
      <c r="F161" s="188" t="s">
        <v>363</v>
      </c>
      <c r="G161" s="36"/>
      <c r="H161" s="36"/>
      <c r="I161" s="36"/>
      <c r="J161" s="36"/>
      <c r="K161" s="36"/>
      <c r="L161" s="40"/>
      <c r="M161" s="185"/>
      <c r="N161" s="186"/>
      <c r="O161" s="79"/>
      <c r="P161" s="79"/>
      <c r="Q161" s="79"/>
      <c r="R161" s="79"/>
      <c r="S161" s="79"/>
      <c r="T161" s="80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9" t="s">
        <v>123</v>
      </c>
      <c r="AU161" s="19" t="s">
        <v>78</v>
      </c>
    </row>
    <row r="162" s="10" customFormat="1">
      <c r="A162" s="10"/>
      <c r="B162" s="189"/>
      <c r="C162" s="190"/>
      <c r="D162" s="187" t="s">
        <v>136</v>
      </c>
      <c r="E162" s="191" t="s">
        <v>17</v>
      </c>
      <c r="F162" s="192" t="s">
        <v>358</v>
      </c>
      <c r="G162" s="190"/>
      <c r="H162" s="193">
        <v>17387</v>
      </c>
      <c r="I162" s="190"/>
      <c r="J162" s="190"/>
      <c r="K162" s="190"/>
      <c r="L162" s="194"/>
      <c r="M162" s="195"/>
      <c r="N162" s="196"/>
      <c r="O162" s="196"/>
      <c r="P162" s="196"/>
      <c r="Q162" s="196"/>
      <c r="R162" s="196"/>
      <c r="S162" s="196"/>
      <c r="T162" s="197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T162" s="198" t="s">
        <v>136</v>
      </c>
      <c r="AU162" s="198" t="s">
        <v>78</v>
      </c>
      <c r="AV162" s="10" t="s">
        <v>78</v>
      </c>
      <c r="AW162" s="10" t="s">
        <v>30</v>
      </c>
      <c r="AX162" s="10" t="s">
        <v>68</v>
      </c>
      <c r="AY162" s="198" t="s">
        <v>115</v>
      </c>
    </row>
    <row r="163" s="14" customFormat="1">
      <c r="A163" s="14"/>
      <c r="B163" s="230"/>
      <c r="C163" s="231"/>
      <c r="D163" s="187" t="s">
        <v>136</v>
      </c>
      <c r="E163" s="232" t="s">
        <v>17</v>
      </c>
      <c r="F163" s="233" t="s">
        <v>250</v>
      </c>
      <c r="G163" s="231"/>
      <c r="H163" s="234">
        <v>17387</v>
      </c>
      <c r="I163" s="231"/>
      <c r="J163" s="231"/>
      <c r="K163" s="231"/>
      <c r="L163" s="235"/>
      <c r="M163" s="236"/>
      <c r="N163" s="237"/>
      <c r="O163" s="237"/>
      <c r="P163" s="237"/>
      <c r="Q163" s="237"/>
      <c r="R163" s="237"/>
      <c r="S163" s="237"/>
      <c r="T163" s="23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39" t="s">
        <v>136</v>
      </c>
      <c r="AU163" s="239" t="s">
        <v>78</v>
      </c>
      <c r="AV163" s="14" t="s">
        <v>130</v>
      </c>
      <c r="AW163" s="14" t="s">
        <v>30</v>
      </c>
      <c r="AX163" s="14" t="s">
        <v>76</v>
      </c>
      <c r="AY163" s="239" t="s">
        <v>115</v>
      </c>
    </row>
    <row r="164" s="2" customFormat="1" ht="16.5" customHeight="1">
      <c r="A164" s="34"/>
      <c r="B164" s="35"/>
      <c r="C164" s="243" t="s">
        <v>202</v>
      </c>
      <c r="D164" s="243" t="s">
        <v>364</v>
      </c>
      <c r="E164" s="244" t="s">
        <v>365</v>
      </c>
      <c r="F164" s="245" t="s">
        <v>366</v>
      </c>
      <c r="G164" s="246" t="s">
        <v>367</v>
      </c>
      <c r="H164" s="247">
        <v>217.33799999999999</v>
      </c>
      <c r="I164" s="248">
        <v>1000</v>
      </c>
      <c r="J164" s="248">
        <f>ROUND(I164*H164,2)</f>
        <v>217338</v>
      </c>
      <c r="K164" s="245" t="s">
        <v>17</v>
      </c>
      <c r="L164" s="249"/>
      <c r="M164" s="250" t="s">
        <v>17</v>
      </c>
      <c r="N164" s="251" t="s">
        <v>39</v>
      </c>
      <c r="O164" s="179">
        <v>0</v>
      </c>
      <c r="P164" s="179">
        <f>O164*H164</f>
        <v>0</v>
      </c>
      <c r="Q164" s="179">
        <v>0.001</v>
      </c>
      <c r="R164" s="179">
        <f>Q164*H164</f>
        <v>0.217338</v>
      </c>
      <c r="S164" s="179">
        <v>0</v>
      </c>
      <c r="T164" s="180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1" t="s">
        <v>153</v>
      </c>
      <c r="AT164" s="181" t="s">
        <v>364</v>
      </c>
      <c r="AU164" s="181" t="s">
        <v>78</v>
      </c>
      <c r="AY164" s="19" t="s">
        <v>115</v>
      </c>
      <c r="BE164" s="182">
        <f>IF(N164="základní",J164,0)</f>
        <v>217338</v>
      </c>
      <c r="BF164" s="182">
        <f>IF(N164="snížená",J164,0)</f>
        <v>0</v>
      </c>
      <c r="BG164" s="182">
        <f>IF(N164="zákl. přenesená",J164,0)</f>
        <v>0</v>
      </c>
      <c r="BH164" s="182">
        <f>IF(N164="sníž. přenesená",J164,0)</f>
        <v>0</v>
      </c>
      <c r="BI164" s="182">
        <f>IF(N164="nulová",J164,0)</f>
        <v>0</v>
      </c>
      <c r="BJ164" s="19" t="s">
        <v>76</v>
      </c>
      <c r="BK164" s="182">
        <f>ROUND(I164*H164,2)</f>
        <v>217338</v>
      </c>
      <c r="BL164" s="19" t="s">
        <v>130</v>
      </c>
      <c r="BM164" s="181" t="s">
        <v>368</v>
      </c>
    </row>
    <row r="165" s="2" customFormat="1">
      <c r="A165" s="34"/>
      <c r="B165" s="35"/>
      <c r="C165" s="36"/>
      <c r="D165" s="187" t="s">
        <v>123</v>
      </c>
      <c r="E165" s="36"/>
      <c r="F165" s="188" t="s">
        <v>369</v>
      </c>
      <c r="G165" s="36"/>
      <c r="H165" s="36"/>
      <c r="I165" s="36"/>
      <c r="J165" s="36"/>
      <c r="K165" s="36"/>
      <c r="L165" s="40"/>
      <c r="M165" s="185"/>
      <c r="N165" s="186"/>
      <c r="O165" s="79"/>
      <c r="P165" s="79"/>
      <c r="Q165" s="79"/>
      <c r="R165" s="79"/>
      <c r="S165" s="79"/>
      <c r="T165" s="80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9" t="s">
        <v>123</v>
      </c>
      <c r="AU165" s="19" t="s">
        <v>78</v>
      </c>
    </row>
    <row r="166" s="10" customFormat="1">
      <c r="A166" s="10"/>
      <c r="B166" s="189"/>
      <c r="C166" s="190"/>
      <c r="D166" s="187" t="s">
        <v>136</v>
      </c>
      <c r="E166" s="191" t="s">
        <v>17</v>
      </c>
      <c r="F166" s="192" t="s">
        <v>370</v>
      </c>
      <c r="G166" s="190"/>
      <c r="H166" s="193">
        <v>217.33799999999999</v>
      </c>
      <c r="I166" s="190"/>
      <c r="J166" s="190"/>
      <c r="K166" s="190"/>
      <c r="L166" s="194"/>
      <c r="M166" s="195"/>
      <c r="N166" s="196"/>
      <c r="O166" s="196"/>
      <c r="P166" s="196"/>
      <c r="Q166" s="196"/>
      <c r="R166" s="196"/>
      <c r="S166" s="196"/>
      <c r="T166" s="197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T166" s="198" t="s">
        <v>136</v>
      </c>
      <c r="AU166" s="198" t="s">
        <v>78</v>
      </c>
      <c r="AV166" s="10" t="s">
        <v>78</v>
      </c>
      <c r="AW166" s="10" t="s">
        <v>30</v>
      </c>
      <c r="AX166" s="10" t="s">
        <v>68</v>
      </c>
      <c r="AY166" s="198" t="s">
        <v>115</v>
      </c>
    </row>
    <row r="167" s="14" customFormat="1">
      <c r="A167" s="14"/>
      <c r="B167" s="230"/>
      <c r="C167" s="231"/>
      <c r="D167" s="187" t="s">
        <v>136</v>
      </c>
      <c r="E167" s="232" t="s">
        <v>17</v>
      </c>
      <c r="F167" s="233" t="s">
        <v>250</v>
      </c>
      <c r="G167" s="231"/>
      <c r="H167" s="234">
        <v>217.33799999999999</v>
      </c>
      <c r="I167" s="231"/>
      <c r="J167" s="231"/>
      <c r="K167" s="231"/>
      <c r="L167" s="235"/>
      <c r="M167" s="236"/>
      <c r="N167" s="237"/>
      <c r="O167" s="237"/>
      <c r="P167" s="237"/>
      <c r="Q167" s="237"/>
      <c r="R167" s="237"/>
      <c r="S167" s="237"/>
      <c r="T167" s="23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39" t="s">
        <v>136</v>
      </c>
      <c r="AU167" s="239" t="s">
        <v>78</v>
      </c>
      <c r="AV167" s="14" t="s">
        <v>130</v>
      </c>
      <c r="AW167" s="14" t="s">
        <v>30</v>
      </c>
      <c r="AX167" s="14" t="s">
        <v>76</v>
      </c>
      <c r="AY167" s="239" t="s">
        <v>115</v>
      </c>
    </row>
    <row r="168" s="2" customFormat="1" ht="16.5" customHeight="1">
      <c r="A168" s="34"/>
      <c r="B168" s="35"/>
      <c r="C168" s="243" t="s">
        <v>208</v>
      </c>
      <c r="D168" s="243" t="s">
        <v>364</v>
      </c>
      <c r="E168" s="244" t="s">
        <v>371</v>
      </c>
      <c r="F168" s="245" t="s">
        <v>372</v>
      </c>
      <c r="G168" s="246" t="s">
        <v>367</v>
      </c>
      <c r="H168" s="247">
        <v>217.33799999999999</v>
      </c>
      <c r="I168" s="248">
        <v>139</v>
      </c>
      <c r="J168" s="248">
        <f>ROUND(I168*H168,2)</f>
        <v>30209.98</v>
      </c>
      <c r="K168" s="245" t="s">
        <v>113</v>
      </c>
      <c r="L168" s="249"/>
      <c r="M168" s="250" t="s">
        <v>17</v>
      </c>
      <c r="N168" s="251" t="s">
        <v>39</v>
      </c>
      <c r="O168" s="179">
        <v>0</v>
      </c>
      <c r="P168" s="179">
        <f>O168*H168</f>
        <v>0</v>
      </c>
      <c r="Q168" s="179">
        <v>0.001</v>
      </c>
      <c r="R168" s="179">
        <f>Q168*H168</f>
        <v>0.217338</v>
      </c>
      <c r="S168" s="179">
        <v>0</v>
      </c>
      <c r="T168" s="180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1" t="s">
        <v>153</v>
      </c>
      <c r="AT168" s="181" t="s">
        <v>364</v>
      </c>
      <c r="AU168" s="181" t="s">
        <v>78</v>
      </c>
      <c r="AY168" s="19" t="s">
        <v>115</v>
      </c>
      <c r="BE168" s="182">
        <f>IF(N168="základní",J168,0)</f>
        <v>30209.98</v>
      </c>
      <c r="BF168" s="182">
        <f>IF(N168="snížená",J168,0)</f>
        <v>0</v>
      </c>
      <c r="BG168" s="182">
        <f>IF(N168="zákl. přenesená",J168,0)</f>
        <v>0</v>
      </c>
      <c r="BH168" s="182">
        <f>IF(N168="sníž. přenesená",J168,0)</f>
        <v>0</v>
      </c>
      <c r="BI168" s="182">
        <f>IF(N168="nulová",J168,0)</f>
        <v>0</v>
      </c>
      <c r="BJ168" s="19" t="s">
        <v>76</v>
      </c>
      <c r="BK168" s="182">
        <f>ROUND(I168*H168,2)</f>
        <v>30209.98</v>
      </c>
      <c r="BL168" s="19" t="s">
        <v>130</v>
      </c>
      <c r="BM168" s="181" t="s">
        <v>373</v>
      </c>
    </row>
    <row r="169" s="10" customFormat="1">
      <c r="A169" s="10"/>
      <c r="B169" s="189"/>
      <c r="C169" s="190"/>
      <c r="D169" s="187" t="s">
        <v>136</v>
      </c>
      <c r="E169" s="191" t="s">
        <v>17</v>
      </c>
      <c r="F169" s="192" t="s">
        <v>370</v>
      </c>
      <c r="G169" s="190"/>
      <c r="H169" s="193">
        <v>217.33799999999999</v>
      </c>
      <c r="I169" s="190"/>
      <c r="J169" s="190"/>
      <c r="K169" s="190"/>
      <c r="L169" s="194"/>
      <c r="M169" s="195"/>
      <c r="N169" s="196"/>
      <c r="O169" s="196"/>
      <c r="P169" s="196"/>
      <c r="Q169" s="196"/>
      <c r="R169" s="196"/>
      <c r="S169" s="196"/>
      <c r="T169" s="197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T169" s="198" t="s">
        <v>136</v>
      </c>
      <c r="AU169" s="198" t="s">
        <v>78</v>
      </c>
      <c r="AV169" s="10" t="s">
        <v>78</v>
      </c>
      <c r="AW169" s="10" t="s">
        <v>30</v>
      </c>
      <c r="AX169" s="10" t="s">
        <v>68</v>
      </c>
      <c r="AY169" s="198" t="s">
        <v>115</v>
      </c>
    </row>
    <row r="170" s="14" customFormat="1">
      <c r="A170" s="14"/>
      <c r="B170" s="230"/>
      <c r="C170" s="231"/>
      <c r="D170" s="187" t="s">
        <v>136</v>
      </c>
      <c r="E170" s="232" t="s">
        <v>17</v>
      </c>
      <c r="F170" s="233" t="s">
        <v>250</v>
      </c>
      <c r="G170" s="231"/>
      <c r="H170" s="234">
        <v>217.33799999999999</v>
      </c>
      <c r="I170" s="231"/>
      <c r="J170" s="231"/>
      <c r="K170" s="231"/>
      <c r="L170" s="235"/>
      <c r="M170" s="236"/>
      <c r="N170" s="237"/>
      <c r="O170" s="237"/>
      <c r="P170" s="237"/>
      <c r="Q170" s="237"/>
      <c r="R170" s="237"/>
      <c r="S170" s="237"/>
      <c r="T170" s="23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39" t="s">
        <v>136</v>
      </c>
      <c r="AU170" s="239" t="s">
        <v>78</v>
      </c>
      <c r="AV170" s="14" t="s">
        <v>130</v>
      </c>
      <c r="AW170" s="14" t="s">
        <v>30</v>
      </c>
      <c r="AX170" s="14" t="s">
        <v>76</v>
      </c>
      <c r="AY170" s="239" t="s">
        <v>115</v>
      </c>
    </row>
    <row r="171" s="2" customFormat="1" ht="24.15" customHeight="1">
      <c r="A171" s="34"/>
      <c r="B171" s="35"/>
      <c r="C171" s="171" t="s">
        <v>214</v>
      </c>
      <c r="D171" s="171" t="s">
        <v>109</v>
      </c>
      <c r="E171" s="172" t="s">
        <v>374</v>
      </c>
      <c r="F171" s="173" t="s">
        <v>375</v>
      </c>
      <c r="G171" s="174" t="s">
        <v>246</v>
      </c>
      <c r="H171" s="175">
        <v>11</v>
      </c>
      <c r="I171" s="176">
        <v>73.200000000000003</v>
      </c>
      <c r="J171" s="176">
        <f>ROUND(I171*H171,2)</f>
        <v>805.20000000000005</v>
      </c>
      <c r="K171" s="173" t="s">
        <v>113</v>
      </c>
      <c r="L171" s="40"/>
      <c r="M171" s="177" t="s">
        <v>17</v>
      </c>
      <c r="N171" s="178" t="s">
        <v>39</v>
      </c>
      <c r="O171" s="179">
        <v>0.067000000000000004</v>
      </c>
      <c r="P171" s="179">
        <f>O171*H171</f>
        <v>0.7370000000000001</v>
      </c>
      <c r="Q171" s="179">
        <v>0</v>
      </c>
      <c r="R171" s="179">
        <f>Q171*H171</f>
        <v>0</v>
      </c>
      <c r="S171" s="179">
        <v>0</v>
      </c>
      <c r="T171" s="180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1" t="s">
        <v>130</v>
      </c>
      <c r="AT171" s="181" t="s">
        <v>109</v>
      </c>
      <c r="AU171" s="181" t="s">
        <v>78</v>
      </c>
      <c r="AY171" s="19" t="s">
        <v>115</v>
      </c>
      <c r="BE171" s="182">
        <f>IF(N171="základní",J171,0)</f>
        <v>805.20000000000005</v>
      </c>
      <c r="BF171" s="182">
        <f>IF(N171="snížená",J171,0)</f>
        <v>0</v>
      </c>
      <c r="BG171" s="182">
        <f>IF(N171="zákl. přenesená",J171,0)</f>
        <v>0</v>
      </c>
      <c r="BH171" s="182">
        <f>IF(N171="sníž. přenesená",J171,0)</f>
        <v>0</v>
      </c>
      <c r="BI171" s="182">
        <f>IF(N171="nulová",J171,0)</f>
        <v>0</v>
      </c>
      <c r="BJ171" s="19" t="s">
        <v>76</v>
      </c>
      <c r="BK171" s="182">
        <f>ROUND(I171*H171,2)</f>
        <v>805.20000000000005</v>
      </c>
      <c r="BL171" s="19" t="s">
        <v>130</v>
      </c>
      <c r="BM171" s="181" t="s">
        <v>376</v>
      </c>
    </row>
    <row r="172" s="2" customFormat="1">
      <c r="A172" s="34"/>
      <c r="B172" s="35"/>
      <c r="C172" s="36"/>
      <c r="D172" s="183" t="s">
        <v>117</v>
      </c>
      <c r="E172" s="36"/>
      <c r="F172" s="184" t="s">
        <v>377</v>
      </c>
      <c r="G172" s="36"/>
      <c r="H172" s="36"/>
      <c r="I172" s="36"/>
      <c r="J172" s="36"/>
      <c r="K172" s="36"/>
      <c r="L172" s="40"/>
      <c r="M172" s="185"/>
      <c r="N172" s="186"/>
      <c r="O172" s="79"/>
      <c r="P172" s="79"/>
      <c r="Q172" s="79"/>
      <c r="R172" s="79"/>
      <c r="S172" s="79"/>
      <c r="T172" s="80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9" t="s">
        <v>117</v>
      </c>
      <c r="AU172" s="19" t="s">
        <v>78</v>
      </c>
    </row>
    <row r="173" s="10" customFormat="1">
      <c r="A173" s="10"/>
      <c r="B173" s="189"/>
      <c r="C173" s="190"/>
      <c r="D173" s="187" t="s">
        <v>136</v>
      </c>
      <c r="E173" s="191" t="s">
        <v>17</v>
      </c>
      <c r="F173" s="192" t="s">
        <v>378</v>
      </c>
      <c r="G173" s="190"/>
      <c r="H173" s="193">
        <v>11</v>
      </c>
      <c r="I173" s="190"/>
      <c r="J173" s="190"/>
      <c r="K173" s="190"/>
      <c r="L173" s="194"/>
      <c r="M173" s="195"/>
      <c r="N173" s="196"/>
      <c r="O173" s="196"/>
      <c r="P173" s="196"/>
      <c r="Q173" s="196"/>
      <c r="R173" s="196"/>
      <c r="S173" s="196"/>
      <c r="T173" s="197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T173" s="198" t="s">
        <v>136</v>
      </c>
      <c r="AU173" s="198" t="s">
        <v>78</v>
      </c>
      <c r="AV173" s="10" t="s">
        <v>78</v>
      </c>
      <c r="AW173" s="10" t="s">
        <v>30</v>
      </c>
      <c r="AX173" s="10" t="s">
        <v>68</v>
      </c>
      <c r="AY173" s="198" t="s">
        <v>115</v>
      </c>
    </row>
    <row r="174" s="14" customFormat="1">
      <c r="A174" s="14"/>
      <c r="B174" s="230"/>
      <c r="C174" s="231"/>
      <c r="D174" s="187" t="s">
        <v>136</v>
      </c>
      <c r="E174" s="232" t="s">
        <v>17</v>
      </c>
      <c r="F174" s="233" t="s">
        <v>250</v>
      </c>
      <c r="G174" s="231"/>
      <c r="H174" s="234">
        <v>11</v>
      </c>
      <c r="I174" s="231"/>
      <c r="J174" s="231"/>
      <c r="K174" s="231"/>
      <c r="L174" s="235"/>
      <c r="M174" s="236"/>
      <c r="N174" s="237"/>
      <c r="O174" s="237"/>
      <c r="P174" s="237"/>
      <c r="Q174" s="237"/>
      <c r="R174" s="237"/>
      <c r="S174" s="237"/>
      <c r="T174" s="23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39" t="s">
        <v>136</v>
      </c>
      <c r="AU174" s="239" t="s">
        <v>78</v>
      </c>
      <c r="AV174" s="14" t="s">
        <v>130</v>
      </c>
      <c r="AW174" s="14" t="s">
        <v>30</v>
      </c>
      <c r="AX174" s="14" t="s">
        <v>76</v>
      </c>
      <c r="AY174" s="239" t="s">
        <v>115</v>
      </c>
    </row>
    <row r="175" s="2" customFormat="1" ht="24.15" customHeight="1">
      <c r="A175" s="34"/>
      <c r="B175" s="35"/>
      <c r="C175" s="171" t="s">
        <v>220</v>
      </c>
      <c r="D175" s="171" t="s">
        <v>109</v>
      </c>
      <c r="E175" s="172" t="s">
        <v>379</v>
      </c>
      <c r="F175" s="173" t="s">
        <v>380</v>
      </c>
      <c r="G175" s="174" t="s">
        <v>246</v>
      </c>
      <c r="H175" s="175">
        <v>27070</v>
      </c>
      <c r="I175" s="176">
        <v>84.799999999999997</v>
      </c>
      <c r="J175" s="176">
        <f>ROUND(I175*H175,2)</f>
        <v>2295536</v>
      </c>
      <c r="K175" s="173" t="s">
        <v>113</v>
      </c>
      <c r="L175" s="40"/>
      <c r="M175" s="177" t="s">
        <v>17</v>
      </c>
      <c r="N175" s="178" t="s">
        <v>39</v>
      </c>
      <c r="O175" s="179">
        <v>0.080000000000000002</v>
      </c>
      <c r="P175" s="179">
        <f>O175*H175</f>
        <v>2165.5999999999999</v>
      </c>
      <c r="Q175" s="179">
        <v>0</v>
      </c>
      <c r="R175" s="179">
        <f>Q175*H175</f>
        <v>0</v>
      </c>
      <c r="S175" s="179">
        <v>0</v>
      </c>
      <c r="T175" s="180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1" t="s">
        <v>130</v>
      </c>
      <c r="AT175" s="181" t="s">
        <v>109</v>
      </c>
      <c r="AU175" s="181" t="s">
        <v>78</v>
      </c>
      <c r="AY175" s="19" t="s">
        <v>115</v>
      </c>
      <c r="BE175" s="182">
        <f>IF(N175="základní",J175,0)</f>
        <v>2295536</v>
      </c>
      <c r="BF175" s="182">
        <f>IF(N175="snížená",J175,0)</f>
        <v>0</v>
      </c>
      <c r="BG175" s="182">
        <f>IF(N175="zákl. přenesená",J175,0)</f>
        <v>0</v>
      </c>
      <c r="BH175" s="182">
        <f>IF(N175="sníž. přenesená",J175,0)</f>
        <v>0</v>
      </c>
      <c r="BI175" s="182">
        <f>IF(N175="nulová",J175,0)</f>
        <v>0</v>
      </c>
      <c r="BJ175" s="19" t="s">
        <v>76</v>
      </c>
      <c r="BK175" s="182">
        <f>ROUND(I175*H175,2)</f>
        <v>2295536</v>
      </c>
      <c r="BL175" s="19" t="s">
        <v>130</v>
      </c>
      <c r="BM175" s="181" t="s">
        <v>381</v>
      </c>
    </row>
    <row r="176" s="2" customFormat="1">
      <c r="A176" s="34"/>
      <c r="B176" s="35"/>
      <c r="C176" s="36"/>
      <c r="D176" s="183" t="s">
        <v>117</v>
      </c>
      <c r="E176" s="36"/>
      <c r="F176" s="184" t="s">
        <v>382</v>
      </c>
      <c r="G176" s="36"/>
      <c r="H176" s="36"/>
      <c r="I176" s="36"/>
      <c r="J176" s="36"/>
      <c r="K176" s="36"/>
      <c r="L176" s="40"/>
      <c r="M176" s="185"/>
      <c r="N176" s="186"/>
      <c r="O176" s="79"/>
      <c r="P176" s="79"/>
      <c r="Q176" s="79"/>
      <c r="R176" s="79"/>
      <c r="S176" s="79"/>
      <c r="T176" s="80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9" t="s">
        <v>117</v>
      </c>
      <c r="AU176" s="19" t="s">
        <v>78</v>
      </c>
    </row>
    <row r="177" s="2" customFormat="1">
      <c r="A177" s="34"/>
      <c r="B177" s="35"/>
      <c r="C177" s="36"/>
      <c r="D177" s="187" t="s">
        <v>123</v>
      </c>
      <c r="E177" s="36"/>
      <c r="F177" s="188" t="s">
        <v>383</v>
      </c>
      <c r="G177" s="36"/>
      <c r="H177" s="36"/>
      <c r="I177" s="36"/>
      <c r="J177" s="36"/>
      <c r="K177" s="36"/>
      <c r="L177" s="40"/>
      <c r="M177" s="185"/>
      <c r="N177" s="186"/>
      <c r="O177" s="79"/>
      <c r="P177" s="79"/>
      <c r="Q177" s="79"/>
      <c r="R177" s="79"/>
      <c r="S177" s="79"/>
      <c r="T177" s="80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9" t="s">
        <v>123</v>
      </c>
      <c r="AU177" s="19" t="s">
        <v>78</v>
      </c>
    </row>
    <row r="178" s="10" customFormat="1">
      <c r="A178" s="10"/>
      <c r="B178" s="189"/>
      <c r="C178" s="190"/>
      <c r="D178" s="187" t="s">
        <v>136</v>
      </c>
      <c r="E178" s="191" t="s">
        <v>17</v>
      </c>
      <c r="F178" s="192" t="s">
        <v>384</v>
      </c>
      <c r="G178" s="190"/>
      <c r="H178" s="193">
        <v>5570</v>
      </c>
      <c r="I178" s="190"/>
      <c r="J178" s="190"/>
      <c r="K178" s="190"/>
      <c r="L178" s="194"/>
      <c r="M178" s="195"/>
      <c r="N178" s="196"/>
      <c r="O178" s="196"/>
      <c r="P178" s="196"/>
      <c r="Q178" s="196"/>
      <c r="R178" s="196"/>
      <c r="S178" s="196"/>
      <c r="T178" s="197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T178" s="198" t="s">
        <v>136</v>
      </c>
      <c r="AU178" s="198" t="s">
        <v>78</v>
      </c>
      <c r="AV178" s="10" t="s">
        <v>78</v>
      </c>
      <c r="AW178" s="10" t="s">
        <v>30</v>
      </c>
      <c r="AX178" s="10" t="s">
        <v>68</v>
      </c>
      <c r="AY178" s="198" t="s">
        <v>115</v>
      </c>
    </row>
    <row r="179" s="10" customFormat="1">
      <c r="A179" s="10"/>
      <c r="B179" s="189"/>
      <c r="C179" s="190"/>
      <c r="D179" s="187" t="s">
        <v>136</v>
      </c>
      <c r="E179" s="191" t="s">
        <v>17</v>
      </c>
      <c r="F179" s="192" t="s">
        <v>385</v>
      </c>
      <c r="G179" s="190"/>
      <c r="H179" s="193">
        <v>21265</v>
      </c>
      <c r="I179" s="190"/>
      <c r="J179" s="190"/>
      <c r="K179" s="190"/>
      <c r="L179" s="194"/>
      <c r="M179" s="195"/>
      <c r="N179" s="196"/>
      <c r="O179" s="196"/>
      <c r="P179" s="196"/>
      <c r="Q179" s="196"/>
      <c r="R179" s="196"/>
      <c r="S179" s="196"/>
      <c r="T179" s="197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T179" s="198" t="s">
        <v>136</v>
      </c>
      <c r="AU179" s="198" t="s">
        <v>78</v>
      </c>
      <c r="AV179" s="10" t="s">
        <v>78</v>
      </c>
      <c r="AW179" s="10" t="s">
        <v>30</v>
      </c>
      <c r="AX179" s="10" t="s">
        <v>68</v>
      </c>
      <c r="AY179" s="198" t="s">
        <v>115</v>
      </c>
    </row>
    <row r="180" s="10" customFormat="1">
      <c r="A180" s="10"/>
      <c r="B180" s="189"/>
      <c r="C180" s="190"/>
      <c r="D180" s="187" t="s">
        <v>136</v>
      </c>
      <c r="E180" s="191" t="s">
        <v>17</v>
      </c>
      <c r="F180" s="192" t="s">
        <v>386</v>
      </c>
      <c r="G180" s="190"/>
      <c r="H180" s="193">
        <v>235</v>
      </c>
      <c r="I180" s="190"/>
      <c r="J180" s="190"/>
      <c r="K180" s="190"/>
      <c r="L180" s="194"/>
      <c r="M180" s="195"/>
      <c r="N180" s="196"/>
      <c r="O180" s="196"/>
      <c r="P180" s="196"/>
      <c r="Q180" s="196"/>
      <c r="R180" s="196"/>
      <c r="S180" s="196"/>
      <c r="T180" s="197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T180" s="198" t="s">
        <v>136</v>
      </c>
      <c r="AU180" s="198" t="s">
        <v>78</v>
      </c>
      <c r="AV180" s="10" t="s">
        <v>78</v>
      </c>
      <c r="AW180" s="10" t="s">
        <v>30</v>
      </c>
      <c r="AX180" s="10" t="s">
        <v>68</v>
      </c>
      <c r="AY180" s="198" t="s">
        <v>115</v>
      </c>
    </row>
    <row r="181" s="14" customFormat="1">
      <c r="A181" s="14"/>
      <c r="B181" s="230"/>
      <c r="C181" s="231"/>
      <c r="D181" s="187" t="s">
        <v>136</v>
      </c>
      <c r="E181" s="232" t="s">
        <v>17</v>
      </c>
      <c r="F181" s="233" t="s">
        <v>250</v>
      </c>
      <c r="G181" s="231"/>
      <c r="H181" s="234">
        <v>27070</v>
      </c>
      <c r="I181" s="231"/>
      <c r="J181" s="231"/>
      <c r="K181" s="231"/>
      <c r="L181" s="235"/>
      <c r="M181" s="236"/>
      <c r="N181" s="237"/>
      <c r="O181" s="237"/>
      <c r="P181" s="237"/>
      <c r="Q181" s="237"/>
      <c r="R181" s="237"/>
      <c r="S181" s="237"/>
      <c r="T181" s="23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39" t="s">
        <v>136</v>
      </c>
      <c r="AU181" s="239" t="s">
        <v>78</v>
      </c>
      <c r="AV181" s="14" t="s">
        <v>130</v>
      </c>
      <c r="AW181" s="14" t="s">
        <v>30</v>
      </c>
      <c r="AX181" s="14" t="s">
        <v>76</v>
      </c>
      <c r="AY181" s="239" t="s">
        <v>115</v>
      </c>
    </row>
    <row r="182" s="2" customFormat="1" ht="24.15" customHeight="1">
      <c r="A182" s="34"/>
      <c r="B182" s="35"/>
      <c r="C182" s="171" t="s">
        <v>7</v>
      </c>
      <c r="D182" s="171" t="s">
        <v>109</v>
      </c>
      <c r="E182" s="172" t="s">
        <v>387</v>
      </c>
      <c r="F182" s="173" t="s">
        <v>388</v>
      </c>
      <c r="G182" s="174" t="s">
        <v>253</v>
      </c>
      <c r="H182" s="175">
        <v>30</v>
      </c>
      <c r="I182" s="176">
        <v>769</v>
      </c>
      <c r="J182" s="176">
        <f>ROUND(I182*H182,2)</f>
        <v>23070</v>
      </c>
      <c r="K182" s="173" t="s">
        <v>113</v>
      </c>
      <c r="L182" s="40"/>
      <c r="M182" s="177" t="s">
        <v>17</v>
      </c>
      <c r="N182" s="178" t="s">
        <v>39</v>
      </c>
      <c r="O182" s="179">
        <v>1.3400000000000001</v>
      </c>
      <c r="P182" s="179">
        <f>O182*H182</f>
        <v>40.200000000000003</v>
      </c>
      <c r="Q182" s="179">
        <v>0.01281</v>
      </c>
      <c r="R182" s="179">
        <f>Q182*H182</f>
        <v>0.38430000000000003</v>
      </c>
      <c r="S182" s="179">
        <v>0</v>
      </c>
      <c r="T182" s="180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1" t="s">
        <v>130</v>
      </c>
      <c r="AT182" s="181" t="s">
        <v>109</v>
      </c>
      <c r="AU182" s="181" t="s">
        <v>78</v>
      </c>
      <c r="AY182" s="19" t="s">
        <v>115</v>
      </c>
      <c r="BE182" s="182">
        <f>IF(N182="základní",J182,0)</f>
        <v>23070</v>
      </c>
      <c r="BF182" s="182">
        <f>IF(N182="snížená",J182,0)</f>
        <v>0</v>
      </c>
      <c r="BG182" s="182">
        <f>IF(N182="zákl. přenesená",J182,0)</f>
        <v>0</v>
      </c>
      <c r="BH182" s="182">
        <f>IF(N182="sníž. přenesená",J182,0)</f>
        <v>0</v>
      </c>
      <c r="BI182" s="182">
        <f>IF(N182="nulová",J182,0)</f>
        <v>0</v>
      </c>
      <c r="BJ182" s="19" t="s">
        <v>76</v>
      </c>
      <c r="BK182" s="182">
        <f>ROUND(I182*H182,2)</f>
        <v>23070</v>
      </c>
      <c r="BL182" s="19" t="s">
        <v>130</v>
      </c>
      <c r="BM182" s="181" t="s">
        <v>389</v>
      </c>
    </row>
    <row r="183" s="2" customFormat="1">
      <c r="A183" s="34"/>
      <c r="B183" s="35"/>
      <c r="C183" s="36"/>
      <c r="D183" s="183" t="s">
        <v>117</v>
      </c>
      <c r="E183" s="36"/>
      <c r="F183" s="184" t="s">
        <v>390</v>
      </c>
      <c r="G183" s="36"/>
      <c r="H183" s="36"/>
      <c r="I183" s="36"/>
      <c r="J183" s="36"/>
      <c r="K183" s="36"/>
      <c r="L183" s="40"/>
      <c r="M183" s="185"/>
      <c r="N183" s="186"/>
      <c r="O183" s="79"/>
      <c r="P183" s="79"/>
      <c r="Q183" s="79"/>
      <c r="R183" s="79"/>
      <c r="S183" s="79"/>
      <c r="T183" s="80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9" t="s">
        <v>117</v>
      </c>
      <c r="AU183" s="19" t="s">
        <v>78</v>
      </c>
    </row>
    <row r="184" s="2" customFormat="1" ht="24.15" customHeight="1">
      <c r="A184" s="34"/>
      <c r="B184" s="35"/>
      <c r="C184" s="171" t="s">
        <v>228</v>
      </c>
      <c r="D184" s="171" t="s">
        <v>109</v>
      </c>
      <c r="E184" s="172" t="s">
        <v>391</v>
      </c>
      <c r="F184" s="173" t="s">
        <v>392</v>
      </c>
      <c r="G184" s="174" t="s">
        <v>253</v>
      </c>
      <c r="H184" s="175">
        <v>100</v>
      </c>
      <c r="I184" s="176">
        <v>896</v>
      </c>
      <c r="J184" s="176">
        <f>ROUND(I184*H184,2)</f>
        <v>89600</v>
      </c>
      <c r="K184" s="173" t="s">
        <v>113</v>
      </c>
      <c r="L184" s="40"/>
      <c r="M184" s="177" t="s">
        <v>17</v>
      </c>
      <c r="N184" s="178" t="s">
        <v>39</v>
      </c>
      <c r="O184" s="179">
        <v>1.3520000000000001</v>
      </c>
      <c r="P184" s="179">
        <f>O184*H184</f>
        <v>135.20000000000002</v>
      </c>
      <c r="Q184" s="179">
        <v>0.021350000000000001</v>
      </c>
      <c r="R184" s="179">
        <f>Q184*H184</f>
        <v>2.1350000000000002</v>
      </c>
      <c r="S184" s="179">
        <v>0</v>
      </c>
      <c r="T184" s="180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1" t="s">
        <v>130</v>
      </c>
      <c r="AT184" s="181" t="s">
        <v>109</v>
      </c>
      <c r="AU184" s="181" t="s">
        <v>78</v>
      </c>
      <c r="AY184" s="19" t="s">
        <v>115</v>
      </c>
      <c r="BE184" s="182">
        <f>IF(N184="základní",J184,0)</f>
        <v>89600</v>
      </c>
      <c r="BF184" s="182">
        <f>IF(N184="snížená",J184,0)</f>
        <v>0</v>
      </c>
      <c r="BG184" s="182">
        <f>IF(N184="zákl. přenesená",J184,0)</f>
        <v>0</v>
      </c>
      <c r="BH184" s="182">
        <f>IF(N184="sníž. přenesená",J184,0)</f>
        <v>0</v>
      </c>
      <c r="BI184" s="182">
        <f>IF(N184="nulová",J184,0)</f>
        <v>0</v>
      </c>
      <c r="BJ184" s="19" t="s">
        <v>76</v>
      </c>
      <c r="BK184" s="182">
        <f>ROUND(I184*H184,2)</f>
        <v>89600</v>
      </c>
      <c r="BL184" s="19" t="s">
        <v>130</v>
      </c>
      <c r="BM184" s="181" t="s">
        <v>393</v>
      </c>
    </row>
    <row r="185" s="2" customFormat="1">
      <c r="A185" s="34"/>
      <c r="B185" s="35"/>
      <c r="C185" s="36"/>
      <c r="D185" s="183" t="s">
        <v>117</v>
      </c>
      <c r="E185" s="36"/>
      <c r="F185" s="184" t="s">
        <v>394</v>
      </c>
      <c r="G185" s="36"/>
      <c r="H185" s="36"/>
      <c r="I185" s="36"/>
      <c r="J185" s="36"/>
      <c r="K185" s="36"/>
      <c r="L185" s="40"/>
      <c r="M185" s="185"/>
      <c r="N185" s="186"/>
      <c r="O185" s="79"/>
      <c r="P185" s="79"/>
      <c r="Q185" s="79"/>
      <c r="R185" s="79"/>
      <c r="S185" s="79"/>
      <c r="T185" s="80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9" t="s">
        <v>117</v>
      </c>
      <c r="AU185" s="19" t="s">
        <v>78</v>
      </c>
    </row>
    <row r="186" s="2" customFormat="1" ht="24.15" customHeight="1">
      <c r="A186" s="34"/>
      <c r="B186" s="35"/>
      <c r="C186" s="171" t="s">
        <v>233</v>
      </c>
      <c r="D186" s="171" t="s">
        <v>109</v>
      </c>
      <c r="E186" s="172" t="s">
        <v>395</v>
      </c>
      <c r="F186" s="173" t="s">
        <v>396</v>
      </c>
      <c r="G186" s="174" t="s">
        <v>246</v>
      </c>
      <c r="H186" s="175">
        <v>95.799999999999997</v>
      </c>
      <c r="I186" s="176">
        <v>26.899999999999999</v>
      </c>
      <c r="J186" s="176">
        <f>ROUND(I186*H186,2)</f>
        <v>2577.02</v>
      </c>
      <c r="K186" s="173" t="s">
        <v>113</v>
      </c>
      <c r="L186" s="40"/>
      <c r="M186" s="177" t="s">
        <v>17</v>
      </c>
      <c r="N186" s="178" t="s">
        <v>39</v>
      </c>
      <c r="O186" s="179">
        <v>0.059999999999999998</v>
      </c>
      <c r="P186" s="179">
        <f>O186*H186</f>
        <v>5.7479999999999993</v>
      </c>
      <c r="Q186" s="179">
        <v>0.00013999999999999999</v>
      </c>
      <c r="R186" s="179">
        <f>Q186*H186</f>
        <v>0.013411999999999999</v>
      </c>
      <c r="S186" s="179">
        <v>0</v>
      </c>
      <c r="T186" s="180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1" t="s">
        <v>130</v>
      </c>
      <c r="AT186" s="181" t="s">
        <v>109</v>
      </c>
      <c r="AU186" s="181" t="s">
        <v>78</v>
      </c>
      <c r="AY186" s="19" t="s">
        <v>115</v>
      </c>
      <c r="BE186" s="182">
        <f>IF(N186="základní",J186,0)</f>
        <v>2577.02</v>
      </c>
      <c r="BF186" s="182">
        <f>IF(N186="snížená",J186,0)</f>
        <v>0</v>
      </c>
      <c r="BG186" s="182">
        <f>IF(N186="zákl. přenesená",J186,0)</f>
        <v>0</v>
      </c>
      <c r="BH186" s="182">
        <f>IF(N186="sníž. přenesená",J186,0)</f>
        <v>0</v>
      </c>
      <c r="BI186" s="182">
        <f>IF(N186="nulová",J186,0)</f>
        <v>0</v>
      </c>
      <c r="BJ186" s="19" t="s">
        <v>76</v>
      </c>
      <c r="BK186" s="182">
        <f>ROUND(I186*H186,2)</f>
        <v>2577.02</v>
      </c>
      <c r="BL186" s="19" t="s">
        <v>130</v>
      </c>
      <c r="BM186" s="181" t="s">
        <v>397</v>
      </c>
    </row>
    <row r="187" s="2" customFormat="1">
      <c r="A187" s="34"/>
      <c r="B187" s="35"/>
      <c r="C187" s="36"/>
      <c r="D187" s="183" t="s">
        <v>117</v>
      </c>
      <c r="E187" s="36"/>
      <c r="F187" s="184" t="s">
        <v>398</v>
      </c>
      <c r="G187" s="36"/>
      <c r="H187" s="36"/>
      <c r="I187" s="36"/>
      <c r="J187" s="36"/>
      <c r="K187" s="36"/>
      <c r="L187" s="40"/>
      <c r="M187" s="185"/>
      <c r="N187" s="186"/>
      <c r="O187" s="79"/>
      <c r="P187" s="79"/>
      <c r="Q187" s="79"/>
      <c r="R187" s="79"/>
      <c r="S187" s="79"/>
      <c r="T187" s="80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9" t="s">
        <v>117</v>
      </c>
      <c r="AU187" s="19" t="s">
        <v>78</v>
      </c>
    </row>
    <row r="188" s="10" customFormat="1">
      <c r="A188" s="10"/>
      <c r="B188" s="189"/>
      <c r="C188" s="190"/>
      <c r="D188" s="187" t="s">
        <v>136</v>
      </c>
      <c r="E188" s="191" t="s">
        <v>17</v>
      </c>
      <c r="F188" s="192" t="s">
        <v>399</v>
      </c>
      <c r="G188" s="190"/>
      <c r="H188" s="193">
        <v>95.799999999999997</v>
      </c>
      <c r="I188" s="190"/>
      <c r="J188" s="190"/>
      <c r="K188" s="190"/>
      <c r="L188" s="194"/>
      <c r="M188" s="195"/>
      <c r="N188" s="196"/>
      <c r="O188" s="196"/>
      <c r="P188" s="196"/>
      <c r="Q188" s="196"/>
      <c r="R188" s="196"/>
      <c r="S188" s="196"/>
      <c r="T188" s="197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T188" s="198" t="s">
        <v>136</v>
      </c>
      <c r="AU188" s="198" t="s">
        <v>78</v>
      </c>
      <c r="AV188" s="10" t="s">
        <v>78</v>
      </c>
      <c r="AW188" s="10" t="s">
        <v>30</v>
      </c>
      <c r="AX188" s="10" t="s">
        <v>68</v>
      </c>
      <c r="AY188" s="198" t="s">
        <v>115</v>
      </c>
    </row>
    <row r="189" s="14" customFormat="1">
      <c r="A189" s="14"/>
      <c r="B189" s="230"/>
      <c r="C189" s="231"/>
      <c r="D189" s="187" t="s">
        <v>136</v>
      </c>
      <c r="E189" s="232" t="s">
        <v>17</v>
      </c>
      <c r="F189" s="233" t="s">
        <v>250</v>
      </c>
      <c r="G189" s="231"/>
      <c r="H189" s="234">
        <v>95.799999999999997</v>
      </c>
      <c r="I189" s="231"/>
      <c r="J189" s="231"/>
      <c r="K189" s="231"/>
      <c r="L189" s="235"/>
      <c r="M189" s="236"/>
      <c r="N189" s="237"/>
      <c r="O189" s="237"/>
      <c r="P189" s="237"/>
      <c r="Q189" s="237"/>
      <c r="R189" s="237"/>
      <c r="S189" s="237"/>
      <c r="T189" s="23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39" t="s">
        <v>136</v>
      </c>
      <c r="AU189" s="239" t="s">
        <v>78</v>
      </c>
      <c r="AV189" s="14" t="s">
        <v>130</v>
      </c>
      <c r="AW189" s="14" t="s">
        <v>30</v>
      </c>
      <c r="AX189" s="14" t="s">
        <v>76</v>
      </c>
      <c r="AY189" s="239" t="s">
        <v>115</v>
      </c>
    </row>
    <row r="190" s="2" customFormat="1" ht="16.5" customHeight="1">
      <c r="A190" s="34"/>
      <c r="B190" s="35"/>
      <c r="C190" s="171" t="s">
        <v>400</v>
      </c>
      <c r="D190" s="171" t="s">
        <v>109</v>
      </c>
      <c r="E190" s="172" t="s">
        <v>401</v>
      </c>
      <c r="F190" s="173" t="s">
        <v>402</v>
      </c>
      <c r="G190" s="174" t="s">
        <v>246</v>
      </c>
      <c r="H190" s="175">
        <v>114.95999999999999</v>
      </c>
      <c r="I190" s="176">
        <v>53.890000000000001</v>
      </c>
      <c r="J190" s="176">
        <f>ROUND(I190*H190,2)</f>
        <v>6195.1899999999996</v>
      </c>
      <c r="K190" s="173" t="s">
        <v>17</v>
      </c>
      <c r="L190" s="40"/>
      <c r="M190" s="177" t="s">
        <v>17</v>
      </c>
      <c r="N190" s="178" t="s">
        <v>39</v>
      </c>
      <c r="O190" s="179">
        <v>0.080000000000000002</v>
      </c>
      <c r="P190" s="179">
        <f>O190*H190</f>
        <v>9.1967999999999996</v>
      </c>
      <c r="Q190" s="179">
        <v>0.00036000000000000002</v>
      </c>
      <c r="R190" s="179">
        <f>Q190*H190</f>
        <v>0.041385600000000002</v>
      </c>
      <c r="S190" s="179">
        <v>0</v>
      </c>
      <c r="T190" s="180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1" t="s">
        <v>130</v>
      </c>
      <c r="AT190" s="181" t="s">
        <v>109</v>
      </c>
      <c r="AU190" s="181" t="s">
        <v>78</v>
      </c>
      <c r="AY190" s="19" t="s">
        <v>115</v>
      </c>
      <c r="BE190" s="182">
        <f>IF(N190="základní",J190,0)</f>
        <v>6195.1899999999996</v>
      </c>
      <c r="BF190" s="182">
        <f>IF(N190="snížená",J190,0)</f>
        <v>0</v>
      </c>
      <c r="BG190" s="182">
        <f>IF(N190="zákl. přenesená",J190,0)</f>
        <v>0</v>
      </c>
      <c r="BH190" s="182">
        <f>IF(N190="sníž. přenesená",J190,0)</f>
        <v>0</v>
      </c>
      <c r="BI190" s="182">
        <f>IF(N190="nulová",J190,0)</f>
        <v>0</v>
      </c>
      <c r="BJ190" s="19" t="s">
        <v>76</v>
      </c>
      <c r="BK190" s="182">
        <f>ROUND(I190*H190,2)</f>
        <v>6195.1899999999996</v>
      </c>
      <c r="BL190" s="19" t="s">
        <v>130</v>
      </c>
      <c r="BM190" s="181" t="s">
        <v>403</v>
      </c>
    </row>
    <row r="191" s="10" customFormat="1">
      <c r="A191" s="10"/>
      <c r="B191" s="189"/>
      <c r="C191" s="190"/>
      <c r="D191" s="187" t="s">
        <v>136</v>
      </c>
      <c r="E191" s="191" t="s">
        <v>17</v>
      </c>
      <c r="F191" s="192" t="s">
        <v>404</v>
      </c>
      <c r="G191" s="190"/>
      <c r="H191" s="193">
        <v>114.95999999999999</v>
      </c>
      <c r="I191" s="190"/>
      <c r="J191" s="190"/>
      <c r="K191" s="190"/>
      <c r="L191" s="194"/>
      <c r="M191" s="195"/>
      <c r="N191" s="196"/>
      <c r="O191" s="196"/>
      <c r="P191" s="196"/>
      <c r="Q191" s="196"/>
      <c r="R191" s="196"/>
      <c r="S191" s="196"/>
      <c r="T191" s="197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T191" s="198" t="s">
        <v>136</v>
      </c>
      <c r="AU191" s="198" t="s">
        <v>78</v>
      </c>
      <c r="AV191" s="10" t="s">
        <v>78</v>
      </c>
      <c r="AW191" s="10" t="s">
        <v>30</v>
      </c>
      <c r="AX191" s="10" t="s">
        <v>68</v>
      </c>
      <c r="AY191" s="198" t="s">
        <v>115</v>
      </c>
    </row>
    <row r="192" s="14" customFormat="1">
      <c r="A192" s="14"/>
      <c r="B192" s="230"/>
      <c r="C192" s="231"/>
      <c r="D192" s="187" t="s">
        <v>136</v>
      </c>
      <c r="E192" s="232" t="s">
        <v>17</v>
      </c>
      <c r="F192" s="233" t="s">
        <v>250</v>
      </c>
      <c r="G192" s="231"/>
      <c r="H192" s="234">
        <v>114.95999999999999</v>
      </c>
      <c r="I192" s="231"/>
      <c r="J192" s="231"/>
      <c r="K192" s="231"/>
      <c r="L192" s="235"/>
      <c r="M192" s="236"/>
      <c r="N192" s="237"/>
      <c r="O192" s="237"/>
      <c r="P192" s="237"/>
      <c r="Q192" s="237"/>
      <c r="R192" s="237"/>
      <c r="S192" s="237"/>
      <c r="T192" s="23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39" t="s">
        <v>136</v>
      </c>
      <c r="AU192" s="239" t="s">
        <v>78</v>
      </c>
      <c r="AV192" s="14" t="s">
        <v>130</v>
      </c>
      <c r="AW192" s="14" t="s">
        <v>30</v>
      </c>
      <c r="AX192" s="14" t="s">
        <v>76</v>
      </c>
      <c r="AY192" s="239" t="s">
        <v>115</v>
      </c>
    </row>
    <row r="193" s="2" customFormat="1" ht="16.5" customHeight="1">
      <c r="A193" s="34"/>
      <c r="B193" s="35"/>
      <c r="C193" s="171" t="s">
        <v>405</v>
      </c>
      <c r="D193" s="171" t="s">
        <v>109</v>
      </c>
      <c r="E193" s="172" t="s">
        <v>406</v>
      </c>
      <c r="F193" s="173" t="s">
        <v>407</v>
      </c>
      <c r="G193" s="174" t="s">
        <v>112</v>
      </c>
      <c r="H193" s="175">
        <v>1</v>
      </c>
      <c r="I193" s="176">
        <v>200000</v>
      </c>
      <c r="J193" s="176">
        <f>ROUND(I193*H193,2)</f>
        <v>200000</v>
      </c>
      <c r="K193" s="173" t="s">
        <v>17</v>
      </c>
      <c r="L193" s="40"/>
      <c r="M193" s="177" t="s">
        <v>17</v>
      </c>
      <c r="N193" s="178" t="s">
        <v>39</v>
      </c>
      <c r="O193" s="179">
        <v>2.5299999999999998</v>
      </c>
      <c r="P193" s="179">
        <f>O193*H193</f>
        <v>2.5299999999999998</v>
      </c>
      <c r="Q193" s="179">
        <v>0</v>
      </c>
      <c r="R193" s="179">
        <f>Q193*H193</f>
        <v>0</v>
      </c>
      <c r="S193" s="179">
        <v>0</v>
      </c>
      <c r="T193" s="180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1" t="s">
        <v>130</v>
      </c>
      <c r="AT193" s="181" t="s">
        <v>109</v>
      </c>
      <c r="AU193" s="181" t="s">
        <v>78</v>
      </c>
      <c r="AY193" s="19" t="s">
        <v>115</v>
      </c>
      <c r="BE193" s="182">
        <f>IF(N193="základní",J193,0)</f>
        <v>200000</v>
      </c>
      <c r="BF193" s="182">
        <f>IF(N193="snížená",J193,0)</f>
        <v>0</v>
      </c>
      <c r="BG193" s="182">
        <f>IF(N193="zákl. přenesená",J193,0)</f>
        <v>0</v>
      </c>
      <c r="BH193" s="182">
        <f>IF(N193="sníž. přenesená",J193,0)</f>
        <v>0</v>
      </c>
      <c r="BI193" s="182">
        <f>IF(N193="nulová",J193,0)</f>
        <v>0</v>
      </c>
      <c r="BJ193" s="19" t="s">
        <v>76</v>
      </c>
      <c r="BK193" s="182">
        <f>ROUND(I193*H193,2)</f>
        <v>200000</v>
      </c>
      <c r="BL193" s="19" t="s">
        <v>130</v>
      </c>
      <c r="BM193" s="181" t="s">
        <v>408</v>
      </c>
    </row>
    <row r="194" s="2" customFormat="1">
      <c r="A194" s="34"/>
      <c r="B194" s="35"/>
      <c r="C194" s="36"/>
      <c r="D194" s="187" t="s">
        <v>123</v>
      </c>
      <c r="E194" s="36"/>
      <c r="F194" s="188" t="s">
        <v>409</v>
      </c>
      <c r="G194" s="36"/>
      <c r="H194" s="36"/>
      <c r="I194" s="36"/>
      <c r="J194" s="36"/>
      <c r="K194" s="36"/>
      <c r="L194" s="40"/>
      <c r="M194" s="185"/>
      <c r="N194" s="186"/>
      <c r="O194" s="79"/>
      <c r="P194" s="79"/>
      <c r="Q194" s="79"/>
      <c r="R194" s="79"/>
      <c r="S194" s="79"/>
      <c r="T194" s="80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9" t="s">
        <v>123</v>
      </c>
      <c r="AU194" s="19" t="s">
        <v>78</v>
      </c>
    </row>
    <row r="195" s="13" customFormat="1" ht="22.8" customHeight="1">
      <c r="A195" s="13"/>
      <c r="B195" s="215"/>
      <c r="C195" s="216"/>
      <c r="D195" s="217" t="s">
        <v>67</v>
      </c>
      <c r="E195" s="228" t="s">
        <v>125</v>
      </c>
      <c r="F195" s="228" t="s">
        <v>410</v>
      </c>
      <c r="G195" s="216"/>
      <c r="H195" s="216"/>
      <c r="I195" s="216"/>
      <c r="J195" s="229">
        <f>BK195</f>
        <v>720124</v>
      </c>
      <c r="K195" s="216"/>
      <c r="L195" s="220"/>
      <c r="M195" s="221"/>
      <c r="N195" s="222"/>
      <c r="O195" s="222"/>
      <c r="P195" s="223">
        <f>SUM(P196:P201)</f>
        <v>92.479199999999992</v>
      </c>
      <c r="Q195" s="222"/>
      <c r="R195" s="223">
        <f>SUM(R196:R201)</f>
        <v>26.4528</v>
      </c>
      <c r="S195" s="222"/>
      <c r="T195" s="224">
        <f>SUM(T196:T201)</f>
        <v>0</v>
      </c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R195" s="225" t="s">
        <v>76</v>
      </c>
      <c r="AT195" s="226" t="s">
        <v>67</v>
      </c>
      <c r="AU195" s="226" t="s">
        <v>76</v>
      </c>
      <c r="AY195" s="225" t="s">
        <v>115</v>
      </c>
      <c r="BK195" s="227">
        <f>SUM(BK196:BK201)</f>
        <v>720124</v>
      </c>
    </row>
    <row r="196" s="2" customFormat="1" ht="44.25" customHeight="1">
      <c r="A196" s="34"/>
      <c r="B196" s="35"/>
      <c r="C196" s="171" t="s">
        <v>411</v>
      </c>
      <c r="D196" s="171" t="s">
        <v>109</v>
      </c>
      <c r="E196" s="172" t="s">
        <v>412</v>
      </c>
      <c r="F196" s="173" t="s">
        <v>413</v>
      </c>
      <c r="G196" s="174" t="s">
        <v>284</v>
      </c>
      <c r="H196" s="175">
        <v>13.199999999999999</v>
      </c>
      <c r="I196" s="176">
        <v>6070</v>
      </c>
      <c r="J196" s="176">
        <f>ROUND(I196*H196,2)</f>
        <v>80124</v>
      </c>
      <c r="K196" s="173" t="s">
        <v>113</v>
      </c>
      <c r="L196" s="40"/>
      <c r="M196" s="177" t="s">
        <v>17</v>
      </c>
      <c r="N196" s="178" t="s">
        <v>39</v>
      </c>
      <c r="O196" s="179">
        <v>7.0060000000000002</v>
      </c>
      <c r="P196" s="179">
        <f>O196*H196</f>
        <v>92.479199999999992</v>
      </c>
      <c r="Q196" s="179">
        <v>2.004</v>
      </c>
      <c r="R196" s="179">
        <f>Q196*H196</f>
        <v>26.4528</v>
      </c>
      <c r="S196" s="179">
        <v>0</v>
      </c>
      <c r="T196" s="180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1" t="s">
        <v>130</v>
      </c>
      <c r="AT196" s="181" t="s">
        <v>109</v>
      </c>
      <c r="AU196" s="181" t="s">
        <v>78</v>
      </c>
      <c r="AY196" s="19" t="s">
        <v>115</v>
      </c>
      <c r="BE196" s="182">
        <f>IF(N196="základní",J196,0)</f>
        <v>80124</v>
      </c>
      <c r="BF196" s="182">
        <f>IF(N196="snížená",J196,0)</f>
        <v>0</v>
      </c>
      <c r="BG196" s="182">
        <f>IF(N196="zákl. přenesená",J196,0)</f>
        <v>0</v>
      </c>
      <c r="BH196" s="182">
        <f>IF(N196="sníž. přenesená",J196,0)</f>
        <v>0</v>
      </c>
      <c r="BI196" s="182">
        <f>IF(N196="nulová",J196,0)</f>
        <v>0</v>
      </c>
      <c r="BJ196" s="19" t="s">
        <v>76</v>
      </c>
      <c r="BK196" s="182">
        <f>ROUND(I196*H196,2)</f>
        <v>80124</v>
      </c>
      <c r="BL196" s="19" t="s">
        <v>130</v>
      </c>
      <c r="BM196" s="181" t="s">
        <v>414</v>
      </c>
    </row>
    <row r="197" s="2" customFormat="1">
      <c r="A197" s="34"/>
      <c r="B197" s="35"/>
      <c r="C197" s="36"/>
      <c r="D197" s="183" t="s">
        <v>117</v>
      </c>
      <c r="E197" s="36"/>
      <c r="F197" s="184" t="s">
        <v>415</v>
      </c>
      <c r="G197" s="36"/>
      <c r="H197" s="36"/>
      <c r="I197" s="36"/>
      <c r="J197" s="36"/>
      <c r="K197" s="36"/>
      <c r="L197" s="40"/>
      <c r="M197" s="185"/>
      <c r="N197" s="186"/>
      <c r="O197" s="79"/>
      <c r="P197" s="79"/>
      <c r="Q197" s="79"/>
      <c r="R197" s="79"/>
      <c r="S197" s="79"/>
      <c r="T197" s="80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9" t="s">
        <v>117</v>
      </c>
      <c r="AU197" s="19" t="s">
        <v>78</v>
      </c>
    </row>
    <row r="198" s="10" customFormat="1">
      <c r="A198" s="10"/>
      <c r="B198" s="189"/>
      <c r="C198" s="190"/>
      <c r="D198" s="187" t="s">
        <v>136</v>
      </c>
      <c r="E198" s="191" t="s">
        <v>17</v>
      </c>
      <c r="F198" s="192" t="s">
        <v>416</v>
      </c>
      <c r="G198" s="190"/>
      <c r="H198" s="193">
        <v>12</v>
      </c>
      <c r="I198" s="190"/>
      <c r="J198" s="190"/>
      <c r="K198" s="190"/>
      <c r="L198" s="194"/>
      <c r="M198" s="195"/>
      <c r="N198" s="196"/>
      <c r="O198" s="196"/>
      <c r="P198" s="196"/>
      <c r="Q198" s="196"/>
      <c r="R198" s="196"/>
      <c r="S198" s="196"/>
      <c r="T198" s="197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T198" s="198" t="s">
        <v>136</v>
      </c>
      <c r="AU198" s="198" t="s">
        <v>78</v>
      </c>
      <c r="AV198" s="10" t="s">
        <v>78</v>
      </c>
      <c r="AW198" s="10" t="s">
        <v>30</v>
      </c>
      <c r="AX198" s="10" t="s">
        <v>68</v>
      </c>
      <c r="AY198" s="198" t="s">
        <v>115</v>
      </c>
    </row>
    <row r="199" s="10" customFormat="1">
      <c r="A199" s="10"/>
      <c r="B199" s="189"/>
      <c r="C199" s="190"/>
      <c r="D199" s="187" t="s">
        <v>136</v>
      </c>
      <c r="E199" s="191" t="s">
        <v>17</v>
      </c>
      <c r="F199" s="192" t="s">
        <v>417</v>
      </c>
      <c r="G199" s="190"/>
      <c r="H199" s="193">
        <v>13.199999999999999</v>
      </c>
      <c r="I199" s="190"/>
      <c r="J199" s="190"/>
      <c r="K199" s="190"/>
      <c r="L199" s="194"/>
      <c r="M199" s="195"/>
      <c r="N199" s="196"/>
      <c r="O199" s="196"/>
      <c r="P199" s="196"/>
      <c r="Q199" s="196"/>
      <c r="R199" s="196"/>
      <c r="S199" s="196"/>
      <c r="T199" s="197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T199" s="198" t="s">
        <v>136</v>
      </c>
      <c r="AU199" s="198" t="s">
        <v>78</v>
      </c>
      <c r="AV199" s="10" t="s">
        <v>78</v>
      </c>
      <c r="AW199" s="10" t="s">
        <v>30</v>
      </c>
      <c r="AX199" s="10" t="s">
        <v>76</v>
      </c>
      <c r="AY199" s="198" t="s">
        <v>115</v>
      </c>
    </row>
    <row r="200" s="2" customFormat="1" ht="16.5" customHeight="1">
      <c r="A200" s="34"/>
      <c r="B200" s="35"/>
      <c r="C200" s="171" t="s">
        <v>418</v>
      </c>
      <c r="D200" s="171" t="s">
        <v>109</v>
      </c>
      <c r="E200" s="172" t="s">
        <v>419</v>
      </c>
      <c r="F200" s="173" t="s">
        <v>420</v>
      </c>
      <c r="G200" s="174" t="s">
        <v>421</v>
      </c>
      <c r="H200" s="175">
        <v>32</v>
      </c>
      <c r="I200" s="176">
        <v>20000</v>
      </c>
      <c r="J200" s="176">
        <f>ROUND(I200*H200,2)</f>
        <v>640000</v>
      </c>
      <c r="K200" s="173" t="s">
        <v>17</v>
      </c>
      <c r="L200" s="40"/>
      <c r="M200" s="177" t="s">
        <v>17</v>
      </c>
      <c r="N200" s="178" t="s">
        <v>39</v>
      </c>
      <c r="O200" s="179">
        <v>0</v>
      </c>
      <c r="P200" s="179">
        <f>O200*H200</f>
        <v>0</v>
      </c>
      <c r="Q200" s="179">
        <v>0</v>
      </c>
      <c r="R200" s="179">
        <f>Q200*H200</f>
        <v>0</v>
      </c>
      <c r="S200" s="179">
        <v>0</v>
      </c>
      <c r="T200" s="180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1" t="s">
        <v>130</v>
      </c>
      <c r="AT200" s="181" t="s">
        <v>109</v>
      </c>
      <c r="AU200" s="181" t="s">
        <v>78</v>
      </c>
      <c r="AY200" s="19" t="s">
        <v>115</v>
      </c>
      <c r="BE200" s="182">
        <f>IF(N200="základní",J200,0)</f>
        <v>640000</v>
      </c>
      <c r="BF200" s="182">
        <f>IF(N200="snížená",J200,0)</f>
        <v>0</v>
      </c>
      <c r="BG200" s="182">
        <f>IF(N200="zákl. přenesená",J200,0)</f>
        <v>0</v>
      </c>
      <c r="BH200" s="182">
        <f>IF(N200="sníž. přenesená",J200,0)</f>
        <v>0</v>
      </c>
      <c r="BI200" s="182">
        <f>IF(N200="nulová",J200,0)</f>
        <v>0</v>
      </c>
      <c r="BJ200" s="19" t="s">
        <v>76</v>
      </c>
      <c r="BK200" s="182">
        <f>ROUND(I200*H200,2)</f>
        <v>640000</v>
      </c>
      <c r="BL200" s="19" t="s">
        <v>130</v>
      </c>
      <c r="BM200" s="181" t="s">
        <v>422</v>
      </c>
    </row>
    <row r="201" s="2" customFormat="1">
      <c r="A201" s="34"/>
      <c r="B201" s="35"/>
      <c r="C201" s="36"/>
      <c r="D201" s="187" t="s">
        <v>123</v>
      </c>
      <c r="E201" s="36"/>
      <c r="F201" s="188" t="s">
        <v>423</v>
      </c>
      <c r="G201" s="36"/>
      <c r="H201" s="36"/>
      <c r="I201" s="36"/>
      <c r="J201" s="36"/>
      <c r="K201" s="36"/>
      <c r="L201" s="40"/>
      <c r="M201" s="185"/>
      <c r="N201" s="186"/>
      <c r="O201" s="79"/>
      <c r="P201" s="79"/>
      <c r="Q201" s="79"/>
      <c r="R201" s="79"/>
      <c r="S201" s="79"/>
      <c r="T201" s="80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9" t="s">
        <v>123</v>
      </c>
      <c r="AU201" s="19" t="s">
        <v>78</v>
      </c>
    </row>
    <row r="202" s="13" customFormat="1" ht="22.8" customHeight="1">
      <c r="A202" s="13"/>
      <c r="B202" s="215"/>
      <c r="C202" s="216"/>
      <c r="D202" s="217" t="s">
        <v>67</v>
      </c>
      <c r="E202" s="228" t="s">
        <v>130</v>
      </c>
      <c r="F202" s="228" t="s">
        <v>424</v>
      </c>
      <c r="G202" s="216"/>
      <c r="H202" s="216"/>
      <c r="I202" s="216"/>
      <c r="J202" s="229">
        <f>BK202</f>
        <v>1950225</v>
      </c>
      <c r="K202" s="216"/>
      <c r="L202" s="220"/>
      <c r="M202" s="221"/>
      <c r="N202" s="222"/>
      <c r="O202" s="222"/>
      <c r="P202" s="223">
        <f>SUM(P203:P234)</f>
        <v>1041.32935</v>
      </c>
      <c r="Q202" s="222"/>
      <c r="R202" s="223">
        <f>SUM(R203:R234)</f>
        <v>1089.8509370000002</v>
      </c>
      <c r="S202" s="222"/>
      <c r="T202" s="224">
        <f>SUM(T203:T234)</f>
        <v>0</v>
      </c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R202" s="225" t="s">
        <v>76</v>
      </c>
      <c r="AT202" s="226" t="s">
        <v>67</v>
      </c>
      <c r="AU202" s="226" t="s">
        <v>76</v>
      </c>
      <c r="AY202" s="225" t="s">
        <v>115</v>
      </c>
      <c r="BK202" s="227">
        <f>SUM(BK203:BK234)</f>
        <v>1950225</v>
      </c>
    </row>
    <row r="203" s="2" customFormat="1" ht="16.5" customHeight="1">
      <c r="A203" s="34"/>
      <c r="B203" s="35"/>
      <c r="C203" s="171" t="s">
        <v>425</v>
      </c>
      <c r="D203" s="171" t="s">
        <v>109</v>
      </c>
      <c r="E203" s="172" t="s">
        <v>426</v>
      </c>
      <c r="F203" s="173" t="s">
        <v>427</v>
      </c>
      <c r="G203" s="174" t="s">
        <v>246</v>
      </c>
      <c r="H203" s="175">
        <v>95.799999999999997</v>
      </c>
      <c r="I203" s="176">
        <v>311</v>
      </c>
      <c r="J203" s="176">
        <f>ROUND(I203*H203,2)</f>
        <v>29793.799999999999</v>
      </c>
      <c r="K203" s="173" t="s">
        <v>113</v>
      </c>
      <c r="L203" s="40"/>
      <c r="M203" s="177" t="s">
        <v>17</v>
      </c>
      <c r="N203" s="178" t="s">
        <v>39</v>
      </c>
      <c r="O203" s="179">
        <v>0.16</v>
      </c>
      <c r="P203" s="179">
        <f>O203*H203</f>
        <v>15.327999999999999</v>
      </c>
      <c r="Q203" s="179">
        <v>0.40000000000000002</v>
      </c>
      <c r="R203" s="179">
        <f>Q203*H203</f>
        <v>38.32</v>
      </c>
      <c r="S203" s="179">
        <v>0</v>
      </c>
      <c r="T203" s="180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1" t="s">
        <v>130</v>
      </c>
      <c r="AT203" s="181" t="s">
        <v>109</v>
      </c>
      <c r="AU203" s="181" t="s">
        <v>78</v>
      </c>
      <c r="AY203" s="19" t="s">
        <v>115</v>
      </c>
      <c r="BE203" s="182">
        <f>IF(N203="základní",J203,0)</f>
        <v>29793.799999999999</v>
      </c>
      <c r="BF203" s="182">
        <f>IF(N203="snížená",J203,0)</f>
        <v>0</v>
      </c>
      <c r="BG203" s="182">
        <f>IF(N203="zákl. přenesená",J203,0)</f>
        <v>0</v>
      </c>
      <c r="BH203" s="182">
        <f>IF(N203="sníž. přenesená",J203,0)</f>
        <v>0</v>
      </c>
      <c r="BI203" s="182">
        <f>IF(N203="nulová",J203,0)</f>
        <v>0</v>
      </c>
      <c r="BJ203" s="19" t="s">
        <v>76</v>
      </c>
      <c r="BK203" s="182">
        <f>ROUND(I203*H203,2)</f>
        <v>29793.799999999999</v>
      </c>
      <c r="BL203" s="19" t="s">
        <v>130</v>
      </c>
      <c r="BM203" s="181" t="s">
        <v>428</v>
      </c>
    </row>
    <row r="204" s="2" customFormat="1">
      <c r="A204" s="34"/>
      <c r="B204" s="35"/>
      <c r="C204" s="36"/>
      <c r="D204" s="183" t="s">
        <v>117</v>
      </c>
      <c r="E204" s="36"/>
      <c r="F204" s="184" t="s">
        <v>429</v>
      </c>
      <c r="G204" s="36"/>
      <c r="H204" s="36"/>
      <c r="I204" s="36"/>
      <c r="J204" s="36"/>
      <c r="K204" s="36"/>
      <c r="L204" s="40"/>
      <c r="M204" s="185"/>
      <c r="N204" s="186"/>
      <c r="O204" s="79"/>
      <c r="P204" s="79"/>
      <c r="Q204" s="79"/>
      <c r="R204" s="79"/>
      <c r="S204" s="79"/>
      <c r="T204" s="80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9" t="s">
        <v>117</v>
      </c>
      <c r="AU204" s="19" t="s">
        <v>78</v>
      </c>
    </row>
    <row r="205" s="10" customFormat="1">
      <c r="A205" s="10"/>
      <c r="B205" s="189"/>
      <c r="C205" s="190"/>
      <c r="D205" s="187" t="s">
        <v>136</v>
      </c>
      <c r="E205" s="191" t="s">
        <v>17</v>
      </c>
      <c r="F205" s="192" t="s">
        <v>399</v>
      </c>
      <c r="G205" s="190"/>
      <c r="H205" s="193">
        <v>95.799999999999997</v>
      </c>
      <c r="I205" s="190"/>
      <c r="J205" s="190"/>
      <c r="K205" s="190"/>
      <c r="L205" s="194"/>
      <c r="M205" s="195"/>
      <c r="N205" s="196"/>
      <c r="O205" s="196"/>
      <c r="P205" s="196"/>
      <c r="Q205" s="196"/>
      <c r="R205" s="196"/>
      <c r="S205" s="196"/>
      <c r="T205" s="197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T205" s="198" t="s">
        <v>136</v>
      </c>
      <c r="AU205" s="198" t="s">
        <v>78</v>
      </c>
      <c r="AV205" s="10" t="s">
        <v>78</v>
      </c>
      <c r="AW205" s="10" t="s">
        <v>30</v>
      </c>
      <c r="AX205" s="10" t="s">
        <v>68</v>
      </c>
      <c r="AY205" s="198" t="s">
        <v>115</v>
      </c>
    </row>
    <row r="206" s="14" customFormat="1">
      <c r="A206" s="14"/>
      <c r="B206" s="230"/>
      <c r="C206" s="231"/>
      <c r="D206" s="187" t="s">
        <v>136</v>
      </c>
      <c r="E206" s="232" t="s">
        <v>17</v>
      </c>
      <c r="F206" s="233" t="s">
        <v>250</v>
      </c>
      <c r="G206" s="231"/>
      <c r="H206" s="234">
        <v>95.799999999999997</v>
      </c>
      <c r="I206" s="231"/>
      <c r="J206" s="231"/>
      <c r="K206" s="231"/>
      <c r="L206" s="235"/>
      <c r="M206" s="236"/>
      <c r="N206" s="237"/>
      <c r="O206" s="237"/>
      <c r="P206" s="237"/>
      <c r="Q206" s="237"/>
      <c r="R206" s="237"/>
      <c r="S206" s="237"/>
      <c r="T206" s="238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39" t="s">
        <v>136</v>
      </c>
      <c r="AU206" s="239" t="s">
        <v>78</v>
      </c>
      <c r="AV206" s="14" t="s">
        <v>130</v>
      </c>
      <c r="AW206" s="14" t="s">
        <v>30</v>
      </c>
      <c r="AX206" s="14" t="s">
        <v>76</v>
      </c>
      <c r="AY206" s="239" t="s">
        <v>115</v>
      </c>
    </row>
    <row r="207" s="2" customFormat="1" ht="24.15" customHeight="1">
      <c r="A207" s="34"/>
      <c r="B207" s="35"/>
      <c r="C207" s="171" t="s">
        <v>430</v>
      </c>
      <c r="D207" s="171" t="s">
        <v>109</v>
      </c>
      <c r="E207" s="172" t="s">
        <v>431</v>
      </c>
      <c r="F207" s="173" t="s">
        <v>432</v>
      </c>
      <c r="G207" s="174" t="s">
        <v>284</v>
      </c>
      <c r="H207" s="175">
        <v>19.16</v>
      </c>
      <c r="I207" s="176">
        <v>4130</v>
      </c>
      <c r="J207" s="176">
        <f>ROUND(I207*H207,2)</f>
        <v>79130.800000000003</v>
      </c>
      <c r="K207" s="173" t="s">
        <v>113</v>
      </c>
      <c r="L207" s="40"/>
      <c r="M207" s="177" t="s">
        <v>17</v>
      </c>
      <c r="N207" s="178" t="s">
        <v>39</v>
      </c>
      <c r="O207" s="179">
        <v>2.3050000000000002</v>
      </c>
      <c r="P207" s="179">
        <f>O207*H207</f>
        <v>44.163800000000002</v>
      </c>
      <c r="Q207" s="179">
        <v>2.4142999999999999</v>
      </c>
      <c r="R207" s="179">
        <f>Q207*H207</f>
        <v>46.257987999999997</v>
      </c>
      <c r="S207" s="179">
        <v>0</v>
      </c>
      <c r="T207" s="180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1" t="s">
        <v>130</v>
      </c>
      <c r="AT207" s="181" t="s">
        <v>109</v>
      </c>
      <c r="AU207" s="181" t="s">
        <v>78</v>
      </c>
      <c r="AY207" s="19" t="s">
        <v>115</v>
      </c>
      <c r="BE207" s="182">
        <f>IF(N207="základní",J207,0)</f>
        <v>79130.800000000003</v>
      </c>
      <c r="BF207" s="182">
        <f>IF(N207="snížená",J207,0)</f>
        <v>0</v>
      </c>
      <c r="BG207" s="182">
        <f>IF(N207="zákl. přenesená",J207,0)</f>
        <v>0</v>
      </c>
      <c r="BH207" s="182">
        <f>IF(N207="sníž. přenesená",J207,0)</f>
        <v>0</v>
      </c>
      <c r="BI207" s="182">
        <f>IF(N207="nulová",J207,0)</f>
        <v>0</v>
      </c>
      <c r="BJ207" s="19" t="s">
        <v>76</v>
      </c>
      <c r="BK207" s="182">
        <f>ROUND(I207*H207,2)</f>
        <v>79130.800000000003</v>
      </c>
      <c r="BL207" s="19" t="s">
        <v>130</v>
      </c>
      <c r="BM207" s="181" t="s">
        <v>433</v>
      </c>
    </row>
    <row r="208" s="2" customFormat="1">
      <c r="A208" s="34"/>
      <c r="B208" s="35"/>
      <c r="C208" s="36"/>
      <c r="D208" s="183" t="s">
        <v>117</v>
      </c>
      <c r="E208" s="36"/>
      <c r="F208" s="184" t="s">
        <v>434</v>
      </c>
      <c r="G208" s="36"/>
      <c r="H208" s="36"/>
      <c r="I208" s="36"/>
      <c r="J208" s="36"/>
      <c r="K208" s="36"/>
      <c r="L208" s="40"/>
      <c r="M208" s="185"/>
      <c r="N208" s="186"/>
      <c r="O208" s="79"/>
      <c r="P208" s="79"/>
      <c r="Q208" s="79"/>
      <c r="R208" s="79"/>
      <c r="S208" s="79"/>
      <c r="T208" s="80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9" t="s">
        <v>117</v>
      </c>
      <c r="AU208" s="19" t="s">
        <v>78</v>
      </c>
    </row>
    <row r="209" s="10" customFormat="1">
      <c r="A209" s="10"/>
      <c r="B209" s="189"/>
      <c r="C209" s="190"/>
      <c r="D209" s="187" t="s">
        <v>136</v>
      </c>
      <c r="E209" s="191" t="s">
        <v>17</v>
      </c>
      <c r="F209" s="192" t="s">
        <v>435</v>
      </c>
      <c r="G209" s="190"/>
      <c r="H209" s="193">
        <v>13.6</v>
      </c>
      <c r="I209" s="190"/>
      <c r="J209" s="190"/>
      <c r="K209" s="190"/>
      <c r="L209" s="194"/>
      <c r="M209" s="195"/>
      <c r="N209" s="196"/>
      <c r="O209" s="196"/>
      <c r="P209" s="196"/>
      <c r="Q209" s="196"/>
      <c r="R209" s="196"/>
      <c r="S209" s="196"/>
      <c r="T209" s="197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T209" s="198" t="s">
        <v>136</v>
      </c>
      <c r="AU209" s="198" t="s">
        <v>78</v>
      </c>
      <c r="AV209" s="10" t="s">
        <v>78</v>
      </c>
      <c r="AW209" s="10" t="s">
        <v>30</v>
      </c>
      <c r="AX209" s="10" t="s">
        <v>68</v>
      </c>
      <c r="AY209" s="198" t="s">
        <v>115</v>
      </c>
    </row>
    <row r="210" s="10" customFormat="1">
      <c r="A210" s="10"/>
      <c r="B210" s="189"/>
      <c r="C210" s="190"/>
      <c r="D210" s="187" t="s">
        <v>136</v>
      </c>
      <c r="E210" s="191" t="s">
        <v>17</v>
      </c>
      <c r="F210" s="192" t="s">
        <v>436</v>
      </c>
      <c r="G210" s="190"/>
      <c r="H210" s="193">
        <v>1.76</v>
      </c>
      <c r="I210" s="190"/>
      <c r="J210" s="190"/>
      <c r="K210" s="190"/>
      <c r="L210" s="194"/>
      <c r="M210" s="195"/>
      <c r="N210" s="196"/>
      <c r="O210" s="196"/>
      <c r="P210" s="196"/>
      <c r="Q210" s="196"/>
      <c r="R210" s="196"/>
      <c r="S210" s="196"/>
      <c r="T210" s="197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T210" s="198" t="s">
        <v>136</v>
      </c>
      <c r="AU210" s="198" t="s">
        <v>78</v>
      </c>
      <c r="AV210" s="10" t="s">
        <v>78</v>
      </c>
      <c r="AW210" s="10" t="s">
        <v>30</v>
      </c>
      <c r="AX210" s="10" t="s">
        <v>68</v>
      </c>
      <c r="AY210" s="198" t="s">
        <v>115</v>
      </c>
    </row>
    <row r="211" s="10" customFormat="1">
      <c r="A211" s="10"/>
      <c r="B211" s="189"/>
      <c r="C211" s="190"/>
      <c r="D211" s="187" t="s">
        <v>136</v>
      </c>
      <c r="E211" s="191" t="s">
        <v>17</v>
      </c>
      <c r="F211" s="192" t="s">
        <v>437</v>
      </c>
      <c r="G211" s="190"/>
      <c r="H211" s="193">
        <v>3.7999999999999998</v>
      </c>
      <c r="I211" s="190"/>
      <c r="J211" s="190"/>
      <c r="K211" s="190"/>
      <c r="L211" s="194"/>
      <c r="M211" s="195"/>
      <c r="N211" s="196"/>
      <c r="O211" s="196"/>
      <c r="P211" s="196"/>
      <c r="Q211" s="196"/>
      <c r="R211" s="196"/>
      <c r="S211" s="196"/>
      <c r="T211" s="197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T211" s="198" t="s">
        <v>136</v>
      </c>
      <c r="AU211" s="198" t="s">
        <v>78</v>
      </c>
      <c r="AV211" s="10" t="s">
        <v>78</v>
      </c>
      <c r="AW211" s="10" t="s">
        <v>30</v>
      </c>
      <c r="AX211" s="10" t="s">
        <v>68</v>
      </c>
      <c r="AY211" s="198" t="s">
        <v>115</v>
      </c>
    </row>
    <row r="212" s="14" customFormat="1">
      <c r="A212" s="14"/>
      <c r="B212" s="230"/>
      <c r="C212" s="231"/>
      <c r="D212" s="187" t="s">
        <v>136</v>
      </c>
      <c r="E212" s="232" t="s">
        <v>17</v>
      </c>
      <c r="F212" s="233" t="s">
        <v>250</v>
      </c>
      <c r="G212" s="231"/>
      <c r="H212" s="234">
        <v>19.16</v>
      </c>
      <c r="I212" s="231"/>
      <c r="J212" s="231"/>
      <c r="K212" s="231"/>
      <c r="L212" s="235"/>
      <c r="M212" s="236"/>
      <c r="N212" s="237"/>
      <c r="O212" s="237"/>
      <c r="P212" s="237"/>
      <c r="Q212" s="237"/>
      <c r="R212" s="237"/>
      <c r="S212" s="237"/>
      <c r="T212" s="238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39" t="s">
        <v>136</v>
      </c>
      <c r="AU212" s="239" t="s">
        <v>78</v>
      </c>
      <c r="AV212" s="14" t="s">
        <v>130</v>
      </c>
      <c r="AW212" s="14" t="s">
        <v>30</v>
      </c>
      <c r="AX212" s="14" t="s">
        <v>76</v>
      </c>
      <c r="AY212" s="239" t="s">
        <v>115</v>
      </c>
    </row>
    <row r="213" s="2" customFormat="1" ht="24.15" customHeight="1">
      <c r="A213" s="34"/>
      <c r="B213" s="35"/>
      <c r="C213" s="171" t="s">
        <v>438</v>
      </c>
      <c r="D213" s="171" t="s">
        <v>109</v>
      </c>
      <c r="E213" s="172" t="s">
        <v>439</v>
      </c>
      <c r="F213" s="173" t="s">
        <v>440</v>
      </c>
      <c r="G213" s="174" t="s">
        <v>284</v>
      </c>
      <c r="H213" s="175">
        <v>402</v>
      </c>
      <c r="I213" s="176">
        <v>4130</v>
      </c>
      <c r="J213" s="176">
        <f>ROUND(I213*H213,2)</f>
        <v>1660260</v>
      </c>
      <c r="K213" s="173" t="s">
        <v>113</v>
      </c>
      <c r="L213" s="40"/>
      <c r="M213" s="177" t="s">
        <v>17</v>
      </c>
      <c r="N213" s="178" t="s">
        <v>39</v>
      </c>
      <c r="O213" s="179">
        <v>2.3050000000000002</v>
      </c>
      <c r="P213" s="179">
        <f>O213*H213</f>
        <v>926.61000000000001</v>
      </c>
      <c r="Q213" s="179">
        <v>2.4142999999999999</v>
      </c>
      <c r="R213" s="179">
        <f>Q213*H213</f>
        <v>970.54859999999996</v>
      </c>
      <c r="S213" s="179">
        <v>0</v>
      </c>
      <c r="T213" s="180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1" t="s">
        <v>130</v>
      </c>
      <c r="AT213" s="181" t="s">
        <v>109</v>
      </c>
      <c r="AU213" s="181" t="s">
        <v>78</v>
      </c>
      <c r="AY213" s="19" t="s">
        <v>115</v>
      </c>
      <c r="BE213" s="182">
        <f>IF(N213="základní",J213,0)</f>
        <v>1660260</v>
      </c>
      <c r="BF213" s="182">
        <f>IF(N213="snížená",J213,0)</f>
        <v>0</v>
      </c>
      <c r="BG213" s="182">
        <f>IF(N213="zákl. přenesená",J213,0)</f>
        <v>0</v>
      </c>
      <c r="BH213" s="182">
        <f>IF(N213="sníž. přenesená",J213,0)</f>
        <v>0</v>
      </c>
      <c r="BI213" s="182">
        <f>IF(N213="nulová",J213,0)</f>
        <v>0</v>
      </c>
      <c r="BJ213" s="19" t="s">
        <v>76</v>
      </c>
      <c r="BK213" s="182">
        <f>ROUND(I213*H213,2)</f>
        <v>1660260</v>
      </c>
      <c r="BL213" s="19" t="s">
        <v>130</v>
      </c>
      <c r="BM213" s="181" t="s">
        <v>441</v>
      </c>
    </row>
    <row r="214" s="2" customFormat="1">
      <c r="A214" s="34"/>
      <c r="B214" s="35"/>
      <c r="C214" s="36"/>
      <c r="D214" s="183" t="s">
        <v>117</v>
      </c>
      <c r="E214" s="36"/>
      <c r="F214" s="184" t="s">
        <v>442</v>
      </c>
      <c r="G214" s="36"/>
      <c r="H214" s="36"/>
      <c r="I214" s="36"/>
      <c r="J214" s="36"/>
      <c r="K214" s="36"/>
      <c r="L214" s="40"/>
      <c r="M214" s="185"/>
      <c r="N214" s="186"/>
      <c r="O214" s="79"/>
      <c r="P214" s="79"/>
      <c r="Q214" s="79"/>
      <c r="R214" s="79"/>
      <c r="S214" s="79"/>
      <c r="T214" s="80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9" t="s">
        <v>117</v>
      </c>
      <c r="AU214" s="19" t="s">
        <v>78</v>
      </c>
    </row>
    <row r="215" s="2" customFormat="1">
      <c r="A215" s="34"/>
      <c r="B215" s="35"/>
      <c r="C215" s="36"/>
      <c r="D215" s="187" t="s">
        <v>123</v>
      </c>
      <c r="E215" s="36"/>
      <c r="F215" s="188" t="s">
        <v>443</v>
      </c>
      <c r="G215" s="36"/>
      <c r="H215" s="36"/>
      <c r="I215" s="36"/>
      <c r="J215" s="36"/>
      <c r="K215" s="36"/>
      <c r="L215" s="40"/>
      <c r="M215" s="185"/>
      <c r="N215" s="186"/>
      <c r="O215" s="79"/>
      <c r="P215" s="79"/>
      <c r="Q215" s="79"/>
      <c r="R215" s="79"/>
      <c r="S215" s="79"/>
      <c r="T215" s="80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9" t="s">
        <v>123</v>
      </c>
      <c r="AU215" s="19" t="s">
        <v>78</v>
      </c>
    </row>
    <row r="216" s="10" customFormat="1">
      <c r="A216" s="10"/>
      <c r="B216" s="189"/>
      <c r="C216" s="190"/>
      <c r="D216" s="187" t="s">
        <v>136</v>
      </c>
      <c r="E216" s="191" t="s">
        <v>17</v>
      </c>
      <c r="F216" s="192" t="s">
        <v>444</v>
      </c>
      <c r="G216" s="190"/>
      <c r="H216" s="193">
        <v>402</v>
      </c>
      <c r="I216" s="190"/>
      <c r="J216" s="190"/>
      <c r="K216" s="190"/>
      <c r="L216" s="194"/>
      <c r="M216" s="195"/>
      <c r="N216" s="196"/>
      <c r="O216" s="196"/>
      <c r="P216" s="196"/>
      <c r="Q216" s="196"/>
      <c r="R216" s="196"/>
      <c r="S216" s="196"/>
      <c r="T216" s="197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T216" s="198" t="s">
        <v>136</v>
      </c>
      <c r="AU216" s="198" t="s">
        <v>78</v>
      </c>
      <c r="AV216" s="10" t="s">
        <v>78</v>
      </c>
      <c r="AW216" s="10" t="s">
        <v>30</v>
      </c>
      <c r="AX216" s="10" t="s">
        <v>76</v>
      </c>
      <c r="AY216" s="198" t="s">
        <v>115</v>
      </c>
    </row>
    <row r="217" s="2" customFormat="1" ht="16.5" customHeight="1">
      <c r="A217" s="34"/>
      <c r="B217" s="35"/>
      <c r="C217" s="171" t="s">
        <v>445</v>
      </c>
      <c r="D217" s="171" t="s">
        <v>109</v>
      </c>
      <c r="E217" s="172" t="s">
        <v>446</v>
      </c>
      <c r="F217" s="173" t="s">
        <v>447</v>
      </c>
      <c r="G217" s="174" t="s">
        <v>246</v>
      </c>
      <c r="H217" s="175">
        <v>95.799999999999997</v>
      </c>
      <c r="I217" s="176">
        <v>214</v>
      </c>
      <c r="J217" s="176">
        <f>ROUND(I217*H217,2)</f>
        <v>20501.200000000001</v>
      </c>
      <c r="K217" s="173" t="s">
        <v>113</v>
      </c>
      <c r="L217" s="40"/>
      <c r="M217" s="177" t="s">
        <v>17</v>
      </c>
      <c r="N217" s="178" t="s">
        <v>39</v>
      </c>
      <c r="O217" s="179">
        <v>0.46000000000000002</v>
      </c>
      <c r="P217" s="179">
        <f>O217*H217</f>
        <v>44.067999999999998</v>
      </c>
      <c r="Q217" s="179">
        <v>0</v>
      </c>
      <c r="R217" s="179">
        <f>Q217*H217</f>
        <v>0</v>
      </c>
      <c r="S217" s="179">
        <v>0</v>
      </c>
      <c r="T217" s="180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1" t="s">
        <v>130</v>
      </c>
      <c r="AT217" s="181" t="s">
        <v>109</v>
      </c>
      <c r="AU217" s="181" t="s">
        <v>78</v>
      </c>
      <c r="AY217" s="19" t="s">
        <v>115</v>
      </c>
      <c r="BE217" s="182">
        <f>IF(N217="základní",J217,0)</f>
        <v>20501.200000000001</v>
      </c>
      <c r="BF217" s="182">
        <f>IF(N217="snížená",J217,0)</f>
        <v>0</v>
      </c>
      <c r="BG217" s="182">
        <f>IF(N217="zákl. přenesená",J217,0)</f>
        <v>0</v>
      </c>
      <c r="BH217" s="182">
        <f>IF(N217="sníž. přenesená",J217,0)</f>
        <v>0</v>
      </c>
      <c r="BI217" s="182">
        <f>IF(N217="nulová",J217,0)</f>
        <v>0</v>
      </c>
      <c r="BJ217" s="19" t="s">
        <v>76</v>
      </c>
      <c r="BK217" s="182">
        <f>ROUND(I217*H217,2)</f>
        <v>20501.200000000001</v>
      </c>
      <c r="BL217" s="19" t="s">
        <v>130</v>
      </c>
      <c r="BM217" s="181" t="s">
        <v>448</v>
      </c>
    </row>
    <row r="218" s="2" customFormat="1">
      <c r="A218" s="34"/>
      <c r="B218" s="35"/>
      <c r="C218" s="36"/>
      <c r="D218" s="183" t="s">
        <v>117</v>
      </c>
      <c r="E218" s="36"/>
      <c r="F218" s="184" t="s">
        <v>449</v>
      </c>
      <c r="G218" s="36"/>
      <c r="H218" s="36"/>
      <c r="I218" s="36"/>
      <c r="J218" s="36"/>
      <c r="K218" s="36"/>
      <c r="L218" s="40"/>
      <c r="M218" s="185"/>
      <c r="N218" s="186"/>
      <c r="O218" s="79"/>
      <c r="P218" s="79"/>
      <c r="Q218" s="79"/>
      <c r="R218" s="79"/>
      <c r="S218" s="79"/>
      <c r="T218" s="80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9" t="s">
        <v>117</v>
      </c>
      <c r="AU218" s="19" t="s">
        <v>78</v>
      </c>
    </row>
    <row r="219" s="2" customFormat="1">
      <c r="A219" s="34"/>
      <c r="B219" s="35"/>
      <c r="C219" s="36"/>
      <c r="D219" s="187" t="s">
        <v>123</v>
      </c>
      <c r="E219" s="36"/>
      <c r="F219" s="188" t="s">
        <v>450</v>
      </c>
      <c r="G219" s="36"/>
      <c r="H219" s="36"/>
      <c r="I219" s="36"/>
      <c r="J219" s="36"/>
      <c r="K219" s="36"/>
      <c r="L219" s="40"/>
      <c r="M219" s="185"/>
      <c r="N219" s="186"/>
      <c r="O219" s="79"/>
      <c r="P219" s="79"/>
      <c r="Q219" s="79"/>
      <c r="R219" s="79"/>
      <c r="S219" s="79"/>
      <c r="T219" s="80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9" t="s">
        <v>123</v>
      </c>
      <c r="AU219" s="19" t="s">
        <v>78</v>
      </c>
    </row>
    <row r="220" s="10" customFormat="1">
      <c r="A220" s="10"/>
      <c r="B220" s="189"/>
      <c r="C220" s="190"/>
      <c r="D220" s="187" t="s">
        <v>136</v>
      </c>
      <c r="E220" s="191" t="s">
        <v>17</v>
      </c>
      <c r="F220" s="192" t="s">
        <v>451</v>
      </c>
      <c r="G220" s="190"/>
      <c r="H220" s="193">
        <v>68</v>
      </c>
      <c r="I220" s="190"/>
      <c r="J220" s="190"/>
      <c r="K220" s="190"/>
      <c r="L220" s="194"/>
      <c r="M220" s="195"/>
      <c r="N220" s="196"/>
      <c r="O220" s="196"/>
      <c r="P220" s="196"/>
      <c r="Q220" s="196"/>
      <c r="R220" s="196"/>
      <c r="S220" s="196"/>
      <c r="T220" s="197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T220" s="198" t="s">
        <v>136</v>
      </c>
      <c r="AU220" s="198" t="s">
        <v>78</v>
      </c>
      <c r="AV220" s="10" t="s">
        <v>78</v>
      </c>
      <c r="AW220" s="10" t="s">
        <v>30</v>
      </c>
      <c r="AX220" s="10" t="s">
        <v>68</v>
      </c>
      <c r="AY220" s="198" t="s">
        <v>115</v>
      </c>
    </row>
    <row r="221" s="10" customFormat="1">
      <c r="A221" s="10"/>
      <c r="B221" s="189"/>
      <c r="C221" s="190"/>
      <c r="D221" s="187" t="s">
        <v>136</v>
      </c>
      <c r="E221" s="191" t="s">
        <v>17</v>
      </c>
      <c r="F221" s="192" t="s">
        <v>452</v>
      </c>
      <c r="G221" s="190"/>
      <c r="H221" s="193">
        <v>8.8000000000000007</v>
      </c>
      <c r="I221" s="190"/>
      <c r="J221" s="190"/>
      <c r="K221" s="190"/>
      <c r="L221" s="194"/>
      <c r="M221" s="195"/>
      <c r="N221" s="196"/>
      <c r="O221" s="196"/>
      <c r="P221" s="196"/>
      <c r="Q221" s="196"/>
      <c r="R221" s="196"/>
      <c r="S221" s="196"/>
      <c r="T221" s="197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T221" s="198" t="s">
        <v>136</v>
      </c>
      <c r="AU221" s="198" t="s">
        <v>78</v>
      </c>
      <c r="AV221" s="10" t="s">
        <v>78</v>
      </c>
      <c r="AW221" s="10" t="s">
        <v>30</v>
      </c>
      <c r="AX221" s="10" t="s">
        <v>68</v>
      </c>
      <c r="AY221" s="198" t="s">
        <v>115</v>
      </c>
    </row>
    <row r="222" s="10" customFormat="1">
      <c r="A222" s="10"/>
      <c r="B222" s="189"/>
      <c r="C222" s="190"/>
      <c r="D222" s="187" t="s">
        <v>136</v>
      </c>
      <c r="E222" s="191" t="s">
        <v>17</v>
      </c>
      <c r="F222" s="192" t="s">
        <v>453</v>
      </c>
      <c r="G222" s="190"/>
      <c r="H222" s="193">
        <v>19</v>
      </c>
      <c r="I222" s="190"/>
      <c r="J222" s="190"/>
      <c r="K222" s="190"/>
      <c r="L222" s="194"/>
      <c r="M222" s="195"/>
      <c r="N222" s="196"/>
      <c r="O222" s="196"/>
      <c r="P222" s="196"/>
      <c r="Q222" s="196"/>
      <c r="R222" s="196"/>
      <c r="S222" s="196"/>
      <c r="T222" s="197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T222" s="198" t="s">
        <v>136</v>
      </c>
      <c r="AU222" s="198" t="s">
        <v>78</v>
      </c>
      <c r="AV222" s="10" t="s">
        <v>78</v>
      </c>
      <c r="AW222" s="10" t="s">
        <v>30</v>
      </c>
      <c r="AX222" s="10" t="s">
        <v>68</v>
      </c>
      <c r="AY222" s="198" t="s">
        <v>115</v>
      </c>
    </row>
    <row r="223" s="14" customFormat="1">
      <c r="A223" s="14"/>
      <c r="B223" s="230"/>
      <c r="C223" s="231"/>
      <c r="D223" s="187" t="s">
        <v>136</v>
      </c>
      <c r="E223" s="232" t="s">
        <v>17</v>
      </c>
      <c r="F223" s="233" t="s">
        <v>250</v>
      </c>
      <c r="G223" s="231"/>
      <c r="H223" s="234">
        <v>95.799999999999997</v>
      </c>
      <c r="I223" s="231"/>
      <c r="J223" s="231"/>
      <c r="K223" s="231"/>
      <c r="L223" s="235"/>
      <c r="M223" s="236"/>
      <c r="N223" s="237"/>
      <c r="O223" s="237"/>
      <c r="P223" s="237"/>
      <c r="Q223" s="237"/>
      <c r="R223" s="237"/>
      <c r="S223" s="237"/>
      <c r="T223" s="238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39" t="s">
        <v>136</v>
      </c>
      <c r="AU223" s="239" t="s">
        <v>78</v>
      </c>
      <c r="AV223" s="14" t="s">
        <v>130</v>
      </c>
      <c r="AW223" s="14" t="s">
        <v>30</v>
      </c>
      <c r="AX223" s="14" t="s">
        <v>76</v>
      </c>
      <c r="AY223" s="239" t="s">
        <v>115</v>
      </c>
    </row>
    <row r="224" s="2" customFormat="1" ht="21.75" customHeight="1">
      <c r="A224" s="34"/>
      <c r="B224" s="35"/>
      <c r="C224" s="171" t="s">
        <v>454</v>
      </c>
      <c r="D224" s="171" t="s">
        <v>109</v>
      </c>
      <c r="E224" s="172" t="s">
        <v>455</v>
      </c>
      <c r="F224" s="173" t="s">
        <v>456</v>
      </c>
      <c r="G224" s="174" t="s">
        <v>284</v>
      </c>
      <c r="H224" s="175">
        <v>14.4</v>
      </c>
      <c r="I224" s="176">
        <v>1820</v>
      </c>
      <c r="J224" s="176">
        <f>ROUND(I224*H224,2)</f>
        <v>26208</v>
      </c>
      <c r="K224" s="173" t="s">
        <v>113</v>
      </c>
      <c r="L224" s="40"/>
      <c r="M224" s="177" t="s">
        <v>17</v>
      </c>
      <c r="N224" s="178" t="s">
        <v>39</v>
      </c>
      <c r="O224" s="179">
        <v>0.38600000000000001</v>
      </c>
      <c r="P224" s="179">
        <f>O224*H224</f>
        <v>5.5584000000000007</v>
      </c>
      <c r="Q224" s="179">
        <v>2.004</v>
      </c>
      <c r="R224" s="179">
        <f>Q224*H224</f>
        <v>28.857600000000001</v>
      </c>
      <c r="S224" s="179">
        <v>0</v>
      </c>
      <c r="T224" s="180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1" t="s">
        <v>130</v>
      </c>
      <c r="AT224" s="181" t="s">
        <v>109</v>
      </c>
      <c r="AU224" s="181" t="s">
        <v>78</v>
      </c>
      <c r="AY224" s="19" t="s">
        <v>115</v>
      </c>
      <c r="BE224" s="182">
        <f>IF(N224="základní",J224,0)</f>
        <v>26208</v>
      </c>
      <c r="BF224" s="182">
        <f>IF(N224="snížená",J224,0)</f>
        <v>0</v>
      </c>
      <c r="BG224" s="182">
        <f>IF(N224="zákl. přenesená",J224,0)</f>
        <v>0</v>
      </c>
      <c r="BH224" s="182">
        <f>IF(N224="sníž. přenesená",J224,0)</f>
        <v>0</v>
      </c>
      <c r="BI224" s="182">
        <f>IF(N224="nulová",J224,0)</f>
        <v>0</v>
      </c>
      <c r="BJ224" s="19" t="s">
        <v>76</v>
      </c>
      <c r="BK224" s="182">
        <f>ROUND(I224*H224,2)</f>
        <v>26208</v>
      </c>
      <c r="BL224" s="19" t="s">
        <v>130</v>
      </c>
      <c r="BM224" s="181" t="s">
        <v>457</v>
      </c>
    </row>
    <row r="225" s="2" customFormat="1">
      <c r="A225" s="34"/>
      <c r="B225" s="35"/>
      <c r="C225" s="36"/>
      <c r="D225" s="183" t="s">
        <v>117</v>
      </c>
      <c r="E225" s="36"/>
      <c r="F225" s="184" t="s">
        <v>458</v>
      </c>
      <c r="G225" s="36"/>
      <c r="H225" s="36"/>
      <c r="I225" s="36"/>
      <c r="J225" s="36"/>
      <c r="K225" s="36"/>
      <c r="L225" s="40"/>
      <c r="M225" s="185"/>
      <c r="N225" s="186"/>
      <c r="O225" s="79"/>
      <c r="P225" s="79"/>
      <c r="Q225" s="79"/>
      <c r="R225" s="79"/>
      <c r="S225" s="79"/>
      <c r="T225" s="80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9" t="s">
        <v>117</v>
      </c>
      <c r="AU225" s="19" t="s">
        <v>78</v>
      </c>
    </row>
    <row r="226" s="10" customFormat="1">
      <c r="A226" s="10"/>
      <c r="B226" s="189"/>
      <c r="C226" s="190"/>
      <c r="D226" s="187" t="s">
        <v>136</v>
      </c>
      <c r="E226" s="191" t="s">
        <v>17</v>
      </c>
      <c r="F226" s="192" t="s">
        <v>459</v>
      </c>
      <c r="G226" s="190"/>
      <c r="H226" s="193">
        <v>14.4</v>
      </c>
      <c r="I226" s="190"/>
      <c r="J226" s="190"/>
      <c r="K226" s="190"/>
      <c r="L226" s="194"/>
      <c r="M226" s="195"/>
      <c r="N226" s="196"/>
      <c r="O226" s="196"/>
      <c r="P226" s="196"/>
      <c r="Q226" s="196"/>
      <c r="R226" s="196"/>
      <c r="S226" s="196"/>
      <c r="T226" s="197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T226" s="198" t="s">
        <v>136</v>
      </c>
      <c r="AU226" s="198" t="s">
        <v>78</v>
      </c>
      <c r="AV226" s="10" t="s">
        <v>78</v>
      </c>
      <c r="AW226" s="10" t="s">
        <v>30</v>
      </c>
      <c r="AX226" s="10" t="s">
        <v>76</v>
      </c>
      <c r="AY226" s="198" t="s">
        <v>115</v>
      </c>
    </row>
    <row r="227" s="2" customFormat="1" ht="24.15" customHeight="1">
      <c r="A227" s="34"/>
      <c r="B227" s="35"/>
      <c r="C227" s="171" t="s">
        <v>460</v>
      </c>
      <c r="D227" s="171" t="s">
        <v>109</v>
      </c>
      <c r="E227" s="172" t="s">
        <v>461</v>
      </c>
      <c r="F227" s="173" t="s">
        <v>432</v>
      </c>
      <c r="G227" s="174" t="s">
        <v>284</v>
      </c>
      <c r="H227" s="175">
        <v>2.4300000000000002</v>
      </c>
      <c r="I227" s="176">
        <v>3840</v>
      </c>
      <c r="J227" s="176">
        <f>ROUND(I227*H227,2)</f>
        <v>9331.2000000000007</v>
      </c>
      <c r="K227" s="173" t="s">
        <v>17</v>
      </c>
      <c r="L227" s="40"/>
      <c r="M227" s="177" t="s">
        <v>17</v>
      </c>
      <c r="N227" s="178" t="s">
        <v>39</v>
      </c>
      <c r="O227" s="179">
        <v>2.3050000000000002</v>
      </c>
      <c r="P227" s="179">
        <f>O227*H227</f>
        <v>5.6011500000000005</v>
      </c>
      <c r="Q227" s="179">
        <v>2.4142999999999999</v>
      </c>
      <c r="R227" s="179">
        <f>Q227*H227</f>
        <v>5.8667490000000004</v>
      </c>
      <c r="S227" s="179">
        <v>0</v>
      </c>
      <c r="T227" s="180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1" t="s">
        <v>130</v>
      </c>
      <c r="AT227" s="181" t="s">
        <v>109</v>
      </c>
      <c r="AU227" s="181" t="s">
        <v>78</v>
      </c>
      <c r="AY227" s="19" t="s">
        <v>115</v>
      </c>
      <c r="BE227" s="182">
        <f>IF(N227="základní",J227,0)</f>
        <v>9331.2000000000007</v>
      </c>
      <c r="BF227" s="182">
        <f>IF(N227="snížená",J227,0)</f>
        <v>0</v>
      </c>
      <c r="BG227" s="182">
        <f>IF(N227="zákl. přenesená",J227,0)</f>
        <v>0</v>
      </c>
      <c r="BH227" s="182">
        <f>IF(N227="sníž. přenesená",J227,0)</f>
        <v>0</v>
      </c>
      <c r="BI227" s="182">
        <f>IF(N227="nulová",J227,0)</f>
        <v>0</v>
      </c>
      <c r="BJ227" s="19" t="s">
        <v>76</v>
      </c>
      <c r="BK227" s="182">
        <f>ROUND(I227*H227,2)</f>
        <v>9331.2000000000007</v>
      </c>
      <c r="BL227" s="19" t="s">
        <v>130</v>
      </c>
      <c r="BM227" s="181" t="s">
        <v>462</v>
      </c>
    </row>
    <row r="228" s="10" customFormat="1">
      <c r="A228" s="10"/>
      <c r="B228" s="189"/>
      <c r="C228" s="190"/>
      <c r="D228" s="187" t="s">
        <v>136</v>
      </c>
      <c r="E228" s="191" t="s">
        <v>17</v>
      </c>
      <c r="F228" s="192" t="s">
        <v>463</v>
      </c>
      <c r="G228" s="190"/>
      <c r="H228" s="193">
        <v>1.3799999999999999</v>
      </c>
      <c r="I228" s="190"/>
      <c r="J228" s="190"/>
      <c r="K228" s="190"/>
      <c r="L228" s="194"/>
      <c r="M228" s="195"/>
      <c r="N228" s="196"/>
      <c r="O228" s="196"/>
      <c r="P228" s="196"/>
      <c r="Q228" s="196"/>
      <c r="R228" s="196"/>
      <c r="S228" s="196"/>
      <c r="T228" s="197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T228" s="198" t="s">
        <v>136</v>
      </c>
      <c r="AU228" s="198" t="s">
        <v>78</v>
      </c>
      <c r="AV228" s="10" t="s">
        <v>78</v>
      </c>
      <c r="AW228" s="10" t="s">
        <v>30</v>
      </c>
      <c r="AX228" s="10" t="s">
        <v>68</v>
      </c>
      <c r="AY228" s="198" t="s">
        <v>115</v>
      </c>
    </row>
    <row r="229" s="10" customFormat="1">
      <c r="A229" s="10"/>
      <c r="B229" s="189"/>
      <c r="C229" s="190"/>
      <c r="D229" s="187" t="s">
        <v>136</v>
      </c>
      <c r="E229" s="191" t="s">
        <v>17</v>
      </c>
      <c r="F229" s="192" t="s">
        <v>464</v>
      </c>
      <c r="G229" s="190"/>
      <c r="H229" s="193">
        <v>1.05</v>
      </c>
      <c r="I229" s="190"/>
      <c r="J229" s="190"/>
      <c r="K229" s="190"/>
      <c r="L229" s="194"/>
      <c r="M229" s="195"/>
      <c r="N229" s="196"/>
      <c r="O229" s="196"/>
      <c r="P229" s="196"/>
      <c r="Q229" s="196"/>
      <c r="R229" s="196"/>
      <c r="S229" s="196"/>
      <c r="T229" s="197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T229" s="198" t="s">
        <v>136</v>
      </c>
      <c r="AU229" s="198" t="s">
        <v>78</v>
      </c>
      <c r="AV229" s="10" t="s">
        <v>78</v>
      </c>
      <c r="AW229" s="10" t="s">
        <v>30</v>
      </c>
      <c r="AX229" s="10" t="s">
        <v>68</v>
      </c>
      <c r="AY229" s="198" t="s">
        <v>115</v>
      </c>
    </row>
    <row r="230" s="14" customFormat="1">
      <c r="A230" s="14"/>
      <c r="B230" s="230"/>
      <c r="C230" s="231"/>
      <c r="D230" s="187" t="s">
        <v>136</v>
      </c>
      <c r="E230" s="232" t="s">
        <v>17</v>
      </c>
      <c r="F230" s="233" t="s">
        <v>250</v>
      </c>
      <c r="G230" s="231"/>
      <c r="H230" s="234">
        <v>2.4300000000000002</v>
      </c>
      <c r="I230" s="231"/>
      <c r="J230" s="231"/>
      <c r="K230" s="231"/>
      <c r="L230" s="235"/>
      <c r="M230" s="236"/>
      <c r="N230" s="237"/>
      <c r="O230" s="237"/>
      <c r="P230" s="237"/>
      <c r="Q230" s="237"/>
      <c r="R230" s="237"/>
      <c r="S230" s="237"/>
      <c r="T230" s="238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39" t="s">
        <v>136</v>
      </c>
      <c r="AU230" s="239" t="s">
        <v>78</v>
      </c>
      <c r="AV230" s="14" t="s">
        <v>130</v>
      </c>
      <c r="AW230" s="14" t="s">
        <v>30</v>
      </c>
      <c r="AX230" s="14" t="s">
        <v>76</v>
      </c>
      <c r="AY230" s="239" t="s">
        <v>115</v>
      </c>
    </row>
    <row r="231" s="2" customFormat="1" ht="16.5" customHeight="1">
      <c r="A231" s="34"/>
      <c r="B231" s="35"/>
      <c r="C231" s="171" t="s">
        <v>465</v>
      </c>
      <c r="D231" s="171" t="s">
        <v>109</v>
      </c>
      <c r="E231" s="172" t="s">
        <v>466</v>
      </c>
      <c r="F231" s="173" t="s">
        <v>467</v>
      </c>
      <c r="G231" s="174" t="s">
        <v>421</v>
      </c>
      <c r="H231" s="175">
        <v>5</v>
      </c>
      <c r="I231" s="176">
        <v>5000</v>
      </c>
      <c r="J231" s="176">
        <f>ROUND(I231*H231,2)</f>
        <v>25000</v>
      </c>
      <c r="K231" s="173" t="s">
        <v>17</v>
      </c>
      <c r="L231" s="40"/>
      <c r="M231" s="177" t="s">
        <v>17</v>
      </c>
      <c r="N231" s="178" t="s">
        <v>39</v>
      </c>
      <c r="O231" s="179">
        <v>0</v>
      </c>
      <c r="P231" s="179">
        <f>O231*H231</f>
        <v>0</v>
      </c>
      <c r="Q231" s="179">
        <v>0</v>
      </c>
      <c r="R231" s="179">
        <f>Q231*H231</f>
        <v>0</v>
      </c>
      <c r="S231" s="179">
        <v>0</v>
      </c>
      <c r="T231" s="180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81" t="s">
        <v>130</v>
      </c>
      <c r="AT231" s="181" t="s">
        <v>109</v>
      </c>
      <c r="AU231" s="181" t="s">
        <v>78</v>
      </c>
      <c r="AY231" s="19" t="s">
        <v>115</v>
      </c>
      <c r="BE231" s="182">
        <f>IF(N231="základní",J231,0)</f>
        <v>25000</v>
      </c>
      <c r="BF231" s="182">
        <f>IF(N231="snížená",J231,0)</f>
        <v>0</v>
      </c>
      <c r="BG231" s="182">
        <f>IF(N231="zákl. přenesená",J231,0)</f>
        <v>0</v>
      </c>
      <c r="BH231" s="182">
        <f>IF(N231="sníž. přenesená",J231,0)</f>
        <v>0</v>
      </c>
      <c r="BI231" s="182">
        <f>IF(N231="nulová",J231,0)</f>
        <v>0</v>
      </c>
      <c r="BJ231" s="19" t="s">
        <v>76</v>
      </c>
      <c r="BK231" s="182">
        <f>ROUND(I231*H231,2)</f>
        <v>25000</v>
      </c>
      <c r="BL231" s="19" t="s">
        <v>130</v>
      </c>
      <c r="BM231" s="181" t="s">
        <v>468</v>
      </c>
    </row>
    <row r="232" s="10" customFormat="1">
      <c r="A232" s="10"/>
      <c r="B232" s="189"/>
      <c r="C232" s="190"/>
      <c r="D232" s="187" t="s">
        <v>136</v>
      </c>
      <c r="E232" s="191" t="s">
        <v>17</v>
      </c>
      <c r="F232" s="192" t="s">
        <v>469</v>
      </c>
      <c r="G232" s="190"/>
      <c r="H232" s="193">
        <v>5</v>
      </c>
      <c r="I232" s="190"/>
      <c r="J232" s="190"/>
      <c r="K232" s="190"/>
      <c r="L232" s="194"/>
      <c r="M232" s="195"/>
      <c r="N232" s="196"/>
      <c r="O232" s="196"/>
      <c r="P232" s="196"/>
      <c r="Q232" s="196"/>
      <c r="R232" s="196"/>
      <c r="S232" s="196"/>
      <c r="T232" s="197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T232" s="198" t="s">
        <v>136</v>
      </c>
      <c r="AU232" s="198" t="s">
        <v>78</v>
      </c>
      <c r="AV232" s="10" t="s">
        <v>78</v>
      </c>
      <c r="AW232" s="10" t="s">
        <v>30</v>
      </c>
      <c r="AX232" s="10" t="s">
        <v>68</v>
      </c>
      <c r="AY232" s="198" t="s">
        <v>115</v>
      </c>
    </row>
    <row r="233" s="14" customFormat="1">
      <c r="A233" s="14"/>
      <c r="B233" s="230"/>
      <c r="C233" s="231"/>
      <c r="D233" s="187" t="s">
        <v>136</v>
      </c>
      <c r="E233" s="232" t="s">
        <v>17</v>
      </c>
      <c r="F233" s="233" t="s">
        <v>250</v>
      </c>
      <c r="G233" s="231"/>
      <c r="H233" s="234">
        <v>5</v>
      </c>
      <c r="I233" s="231"/>
      <c r="J233" s="231"/>
      <c r="K233" s="231"/>
      <c r="L233" s="235"/>
      <c r="M233" s="236"/>
      <c r="N233" s="237"/>
      <c r="O233" s="237"/>
      <c r="P233" s="237"/>
      <c r="Q233" s="237"/>
      <c r="R233" s="237"/>
      <c r="S233" s="237"/>
      <c r="T233" s="238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39" t="s">
        <v>136</v>
      </c>
      <c r="AU233" s="239" t="s">
        <v>78</v>
      </c>
      <c r="AV233" s="14" t="s">
        <v>130</v>
      </c>
      <c r="AW233" s="14" t="s">
        <v>30</v>
      </c>
      <c r="AX233" s="14" t="s">
        <v>76</v>
      </c>
      <c r="AY233" s="239" t="s">
        <v>115</v>
      </c>
    </row>
    <row r="234" s="2" customFormat="1" ht="33" customHeight="1">
      <c r="A234" s="34"/>
      <c r="B234" s="35"/>
      <c r="C234" s="171" t="s">
        <v>470</v>
      </c>
      <c r="D234" s="171" t="s">
        <v>109</v>
      </c>
      <c r="E234" s="172" t="s">
        <v>471</v>
      </c>
      <c r="F234" s="173" t="s">
        <v>472</v>
      </c>
      <c r="G234" s="174" t="s">
        <v>112</v>
      </c>
      <c r="H234" s="175">
        <v>1</v>
      </c>
      <c r="I234" s="176">
        <v>100000</v>
      </c>
      <c r="J234" s="176">
        <f>ROUND(I234*H234,2)</f>
        <v>100000</v>
      </c>
      <c r="K234" s="173" t="s">
        <v>17</v>
      </c>
      <c r="L234" s="40"/>
      <c r="M234" s="177" t="s">
        <v>17</v>
      </c>
      <c r="N234" s="178" t="s">
        <v>39</v>
      </c>
      <c r="O234" s="179">
        <v>0</v>
      </c>
      <c r="P234" s="179">
        <f>O234*H234</f>
        <v>0</v>
      </c>
      <c r="Q234" s="179">
        <v>0</v>
      </c>
      <c r="R234" s="179">
        <f>Q234*H234</f>
        <v>0</v>
      </c>
      <c r="S234" s="179">
        <v>0</v>
      </c>
      <c r="T234" s="180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1" t="s">
        <v>130</v>
      </c>
      <c r="AT234" s="181" t="s">
        <v>109</v>
      </c>
      <c r="AU234" s="181" t="s">
        <v>78</v>
      </c>
      <c r="AY234" s="19" t="s">
        <v>115</v>
      </c>
      <c r="BE234" s="182">
        <f>IF(N234="základní",J234,0)</f>
        <v>100000</v>
      </c>
      <c r="BF234" s="182">
        <f>IF(N234="snížená",J234,0)</f>
        <v>0</v>
      </c>
      <c r="BG234" s="182">
        <f>IF(N234="zákl. přenesená",J234,0)</f>
        <v>0</v>
      </c>
      <c r="BH234" s="182">
        <f>IF(N234="sníž. přenesená",J234,0)</f>
        <v>0</v>
      </c>
      <c r="BI234" s="182">
        <f>IF(N234="nulová",J234,0)</f>
        <v>0</v>
      </c>
      <c r="BJ234" s="19" t="s">
        <v>76</v>
      </c>
      <c r="BK234" s="182">
        <f>ROUND(I234*H234,2)</f>
        <v>100000</v>
      </c>
      <c r="BL234" s="19" t="s">
        <v>130</v>
      </c>
      <c r="BM234" s="181" t="s">
        <v>473</v>
      </c>
    </row>
    <row r="235" s="13" customFormat="1" ht="22.8" customHeight="1">
      <c r="A235" s="13"/>
      <c r="B235" s="215"/>
      <c r="C235" s="216"/>
      <c r="D235" s="217" t="s">
        <v>67</v>
      </c>
      <c r="E235" s="228" t="s">
        <v>159</v>
      </c>
      <c r="F235" s="228" t="s">
        <v>474</v>
      </c>
      <c r="G235" s="216"/>
      <c r="H235" s="216"/>
      <c r="I235" s="216"/>
      <c r="J235" s="229">
        <f>BK235</f>
        <v>83205</v>
      </c>
      <c r="K235" s="216"/>
      <c r="L235" s="220"/>
      <c r="M235" s="221"/>
      <c r="N235" s="222"/>
      <c r="O235" s="222"/>
      <c r="P235" s="223">
        <f>P236</f>
        <v>17.0108</v>
      </c>
      <c r="Q235" s="222"/>
      <c r="R235" s="223">
        <f>R236</f>
        <v>0</v>
      </c>
      <c r="S235" s="222"/>
      <c r="T235" s="224">
        <f>T236</f>
        <v>0</v>
      </c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R235" s="225" t="s">
        <v>76</v>
      </c>
      <c r="AT235" s="226" t="s">
        <v>67</v>
      </c>
      <c r="AU235" s="226" t="s">
        <v>76</v>
      </c>
      <c r="AY235" s="225" t="s">
        <v>115</v>
      </c>
      <c r="BK235" s="227">
        <f>BK236</f>
        <v>83205</v>
      </c>
    </row>
    <row r="236" s="13" customFormat="1" ht="20.88" customHeight="1">
      <c r="A236" s="13"/>
      <c r="B236" s="215"/>
      <c r="C236" s="216"/>
      <c r="D236" s="217" t="s">
        <v>67</v>
      </c>
      <c r="E236" s="228" t="s">
        <v>475</v>
      </c>
      <c r="F236" s="228" t="s">
        <v>476</v>
      </c>
      <c r="G236" s="216"/>
      <c r="H236" s="216"/>
      <c r="I236" s="216"/>
      <c r="J236" s="229">
        <f>BK236</f>
        <v>83205</v>
      </c>
      <c r="K236" s="216"/>
      <c r="L236" s="220"/>
      <c r="M236" s="221"/>
      <c r="N236" s="222"/>
      <c r="O236" s="222"/>
      <c r="P236" s="223">
        <f>SUM(P237:P241)</f>
        <v>17.0108</v>
      </c>
      <c r="Q236" s="222"/>
      <c r="R236" s="223">
        <f>SUM(R237:R241)</f>
        <v>0</v>
      </c>
      <c r="S236" s="222"/>
      <c r="T236" s="224">
        <f>SUM(T237:T241)</f>
        <v>0</v>
      </c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R236" s="225" t="s">
        <v>76</v>
      </c>
      <c r="AT236" s="226" t="s">
        <v>67</v>
      </c>
      <c r="AU236" s="226" t="s">
        <v>78</v>
      </c>
      <c r="AY236" s="225" t="s">
        <v>115</v>
      </c>
      <c r="BK236" s="227">
        <f>SUM(BK237:BK241)</f>
        <v>83205</v>
      </c>
    </row>
    <row r="237" s="2" customFormat="1" ht="24.15" customHeight="1">
      <c r="A237" s="34"/>
      <c r="B237" s="35"/>
      <c r="C237" s="171" t="s">
        <v>477</v>
      </c>
      <c r="D237" s="171" t="s">
        <v>109</v>
      </c>
      <c r="E237" s="172" t="s">
        <v>478</v>
      </c>
      <c r="F237" s="173" t="s">
        <v>479</v>
      </c>
      <c r="G237" s="174" t="s">
        <v>480</v>
      </c>
      <c r="H237" s="175">
        <v>184.90000000000001</v>
      </c>
      <c r="I237" s="176">
        <v>450</v>
      </c>
      <c r="J237" s="176">
        <f>ROUND(I237*H237,2)</f>
        <v>83205</v>
      </c>
      <c r="K237" s="173" t="s">
        <v>17</v>
      </c>
      <c r="L237" s="40"/>
      <c r="M237" s="177" t="s">
        <v>17</v>
      </c>
      <c r="N237" s="178" t="s">
        <v>39</v>
      </c>
      <c r="O237" s="179">
        <v>0.091999999999999998</v>
      </c>
      <c r="P237" s="179">
        <f>O237*H237</f>
        <v>17.0108</v>
      </c>
      <c r="Q237" s="179">
        <v>0</v>
      </c>
      <c r="R237" s="179">
        <f>Q237*H237</f>
        <v>0</v>
      </c>
      <c r="S237" s="179">
        <v>0</v>
      </c>
      <c r="T237" s="180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81" t="s">
        <v>130</v>
      </c>
      <c r="AT237" s="181" t="s">
        <v>109</v>
      </c>
      <c r="AU237" s="181" t="s">
        <v>125</v>
      </c>
      <c r="AY237" s="19" t="s">
        <v>115</v>
      </c>
      <c r="BE237" s="182">
        <f>IF(N237="základní",J237,0)</f>
        <v>83205</v>
      </c>
      <c r="BF237" s="182">
        <f>IF(N237="snížená",J237,0)</f>
        <v>0</v>
      </c>
      <c r="BG237" s="182">
        <f>IF(N237="zákl. přenesená",J237,0)</f>
        <v>0</v>
      </c>
      <c r="BH237" s="182">
        <f>IF(N237="sníž. přenesená",J237,0)</f>
        <v>0</v>
      </c>
      <c r="BI237" s="182">
        <f>IF(N237="nulová",J237,0)</f>
        <v>0</v>
      </c>
      <c r="BJ237" s="19" t="s">
        <v>76</v>
      </c>
      <c r="BK237" s="182">
        <f>ROUND(I237*H237,2)</f>
        <v>83205</v>
      </c>
      <c r="BL237" s="19" t="s">
        <v>130</v>
      </c>
      <c r="BM237" s="181" t="s">
        <v>481</v>
      </c>
    </row>
    <row r="238" s="2" customFormat="1">
      <c r="A238" s="34"/>
      <c r="B238" s="35"/>
      <c r="C238" s="36"/>
      <c r="D238" s="187" t="s">
        <v>123</v>
      </c>
      <c r="E238" s="36"/>
      <c r="F238" s="188" t="s">
        <v>482</v>
      </c>
      <c r="G238" s="36"/>
      <c r="H238" s="36"/>
      <c r="I238" s="36"/>
      <c r="J238" s="36"/>
      <c r="K238" s="36"/>
      <c r="L238" s="40"/>
      <c r="M238" s="185"/>
      <c r="N238" s="186"/>
      <c r="O238" s="79"/>
      <c r="P238" s="79"/>
      <c r="Q238" s="79"/>
      <c r="R238" s="79"/>
      <c r="S238" s="79"/>
      <c r="T238" s="80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9" t="s">
        <v>123</v>
      </c>
      <c r="AU238" s="19" t="s">
        <v>125</v>
      </c>
    </row>
    <row r="239" s="10" customFormat="1">
      <c r="A239" s="10"/>
      <c r="B239" s="189"/>
      <c r="C239" s="190"/>
      <c r="D239" s="187" t="s">
        <v>136</v>
      </c>
      <c r="E239" s="191" t="s">
        <v>17</v>
      </c>
      <c r="F239" s="192" t="s">
        <v>483</v>
      </c>
      <c r="G239" s="190"/>
      <c r="H239" s="193">
        <v>78.900000000000006</v>
      </c>
      <c r="I239" s="190"/>
      <c r="J239" s="190"/>
      <c r="K239" s="190"/>
      <c r="L239" s="194"/>
      <c r="M239" s="195"/>
      <c r="N239" s="196"/>
      <c r="O239" s="196"/>
      <c r="P239" s="196"/>
      <c r="Q239" s="196"/>
      <c r="R239" s="196"/>
      <c r="S239" s="196"/>
      <c r="T239" s="197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T239" s="198" t="s">
        <v>136</v>
      </c>
      <c r="AU239" s="198" t="s">
        <v>125</v>
      </c>
      <c r="AV239" s="10" t="s">
        <v>78</v>
      </c>
      <c r="AW239" s="10" t="s">
        <v>30</v>
      </c>
      <c r="AX239" s="10" t="s">
        <v>68</v>
      </c>
      <c r="AY239" s="198" t="s">
        <v>115</v>
      </c>
    </row>
    <row r="240" s="10" customFormat="1">
      <c r="A240" s="10"/>
      <c r="B240" s="189"/>
      <c r="C240" s="190"/>
      <c r="D240" s="187" t="s">
        <v>136</v>
      </c>
      <c r="E240" s="191" t="s">
        <v>17</v>
      </c>
      <c r="F240" s="192" t="s">
        <v>484</v>
      </c>
      <c r="G240" s="190"/>
      <c r="H240" s="193">
        <v>106</v>
      </c>
      <c r="I240" s="190"/>
      <c r="J240" s="190"/>
      <c r="K240" s="190"/>
      <c r="L240" s="194"/>
      <c r="M240" s="195"/>
      <c r="N240" s="196"/>
      <c r="O240" s="196"/>
      <c r="P240" s="196"/>
      <c r="Q240" s="196"/>
      <c r="R240" s="196"/>
      <c r="S240" s="196"/>
      <c r="T240" s="197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T240" s="198" t="s">
        <v>136</v>
      </c>
      <c r="AU240" s="198" t="s">
        <v>125</v>
      </c>
      <c r="AV240" s="10" t="s">
        <v>78</v>
      </c>
      <c r="AW240" s="10" t="s">
        <v>30</v>
      </c>
      <c r="AX240" s="10" t="s">
        <v>68</v>
      </c>
      <c r="AY240" s="198" t="s">
        <v>115</v>
      </c>
    </row>
    <row r="241" s="14" customFormat="1">
      <c r="A241" s="14"/>
      <c r="B241" s="230"/>
      <c r="C241" s="231"/>
      <c r="D241" s="187" t="s">
        <v>136</v>
      </c>
      <c r="E241" s="232" t="s">
        <v>17</v>
      </c>
      <c r="F241" s="233" t="s">
        <v>250</v>
      </c>
      <c r="G241" s="231"/>
      <c r="H241" s="234">
        <v>184.90000000000001</v>
      </c>
      <c r="I241" s="231"/>
      <c r="J241" s="231"/>
      <c r="K241" s="231"/>
      <c r="L241" s="235"/>
      <c r="M241" s="236"/>
      <c r="N241" s="237"/>
      <c r="O241" s="237"/>
      <c r="P241" s="237"/>
      <c r="Q241" s="237"/>
      <c r="R241" s="237"/>
      <c r="S241" s="237"/>
      <c r="T241" s="238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39" t="s">
        <v>136</v>
      </c>
      <c r="AU241" s="239" t="s">
        <v>125</v>
      </c>
      <c r="AV241" s="14" t="s">
        <v>130</v>
      </c>
      <c r="AW241" s="14" t="s">
        <v>30</v>
      </c>
      <c r="AX241" s="14" t="s">
        <v>76</v>
      </c>
      <c r="AY241" s="239" t="s">
        <v>115</v>
      </c>
    </row>
    <row r="242" s="13" customFormat="1" ht="22.8" customHeight="1">
      <c r="A242" s="13"/>
      <c r="B242" s="215"/>
      <c r="C242" s="216"/>
      <c r="D242" s="217" t="s">
        <v>67</v>
      </c>
      <c r="E242" s="228" t="s">
        <v>485</v>
      </c>
      <c r="F242" s="228" t="s">
        <v>486</v>
      </c>
      <c r="G242" s="216"/>
      <c r="H242" s="216"/>
      <c r="I242" s="216"/>
      <c r="J242" s="229">
        <f>BK242</f>
        <v>958118.98999999999</v>
      </c>
      <c r="K242" s="216"/>
      <c r="L242" s="220"/>
      <c r="M242" s="221"/>
      <c r="N242" s="222"/>
      <c r="O242" s="222"/>
      <c r="P242" s="223">
        <f>SUM(P243:P261)</f>
        <v>468.25279400000005</v>
      </c>
      <c r="Q242" s="222"/>
      <c r="R242" s="223">
        <f>SUM(R243:R261)</f>
        <v>0</v>
      </c>
      <c r="S242" s="222"/>
      <c r="T242" s="224">
        <f>SUM(T243:T261)</f>
        <v>0</v>
      </c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R242" s="225" t="s">
        <v>76</v>
      </c>
      <c r="AT242" s="226" t="s">
        <v>67</v>
      </c>
      <c r="AU242" s="226" t="s">
        <v>76</v>
      </c>
      <c r="AY242" s="225" t="s">
        <v>115</v>
      </c>
      <c r="BK242" s="227">
        <f>SUM(BK243:BK261)</f>
        <v>958118.98999999999</v>
      </c>
    </row>
    <row r="243" s="2" customFormat="1" ht="24.15" customHeight="1">
      <c r="A243" s="34"/>
      <c r="B243" s="35"/>
      <c r="C243" s="171" t="s">
        <v>487</v>
      </c>
      <c r="D243" s="171" t="s">
        <v>109</v>
      </c>
      <c r="E243" s="172" t="s">
        <v>488</v>
      </c>
      <c r="F243" s="173" t="s">
        <v>489</v>
      </c>
      <c r="G243" s="174" t="s">
        <v>490</v>
      </c>
      <c r="H243" s="175">
        <v>165</v>
      </c>
      <c r="I243" s="176">
        <v>129</v>
      </c>
      <c r="J243" s="176">
        <f>ROUND(I243*H243,2)</f>
        <v>21285</v>
      </c>
      <c r="K243" s="173" t="s">
        <v>113</v>
      </c>
      <c r="L243" s="40"/>
      <c r="M243" s="177" t="s">
        <v>17</v>
      </c>
      <c r="N243" s="178" t="s">
        <v>39</v>
      </c>
      <c r="O243" s="179">
        <v>0.080000000000000002</v>
      </c>
      <c r="P243" s="179">
        <f>O243*H243</f>
        <v>13.200000000000001</v>
      </c>
      <c r="Q243" s="179">
        <v>0</v>
      </c>
      <c r="R243" s="179">
        <f>Q243*H243</f>
        <v>0</v>
      </c>
      <c r="S243" s="179">
        <v>0</v>
      </c>
      <c r="T243" s="180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81" t="s">
        <v>130</v>
      </c>
      <c r="AT243" s="181" t="s">
        <v>109</v>
      </c>
      <c r="AU243" s="181" t="s">
        <v>78</v>
      </c>
      <c r="AY243" s="19" t="s">
        <v>115</v>
      </c>
      <c r="BE243" s="182">
        <f>IF(N243="základní",J243,0)</f>
        <v>21285</v>
      </c>
      <c r="BF243" s="182">
        <f>IF(N243="snížená",J243,0)</f>
        <v>0</v>
      </c>
      <c r="BG243" s="182">
        <f>IF(N243="zákl. přenesená",J243,0)</f>
        <v>0</v>
      </c>
      <c r="BH243" s="182">
        <f>IF(N243="sníž. přenesená",J243,0)</f>
        <v>0</v>
      </c>
      <c r="BI243" s="182">
        <f>IF(N243="nulová",J243,0)</f>
        <v>0</v>
      </c>
      <c r="BJ243" s="19" t="s">
        <v>76</v>
      </c>
      <c r="BK243" s="182">
        <f>ROUND(I243*H243,2)</f>
        <v>21285</v>
      </c>
      <c r="BL243" s="19" t="s">
        <v>130</v>
      </c>
      <c r="BM243" s="181" t="s">
        <v>491</v>
      </c>
    </row>
    <row r="244" s="2" customFormat="1">
      <c r="A244" s="34"/>
      <c r="B244" s="35"/>
      <c r="C244" s="36"/>
      <c r="D244" s="183" t="s">
        <v>117</v>
      </c>
      <c r="E244" s="36"/>
      <c r="F244" s="184" t="s">
        <v>492</v>
      </c>
      <c r="G244" s="36"/>
      <c r="H244" s="36"/>
      <c r="I244" s="36"/>
      <c r="J244" s="36"/>
      <c r="K244" s="36"/>
      <c r="L244" s="40"/>
      <c r="M244" s="185"/>
      <c r="N244" s="186"/>
      <c r="O244" s="79"/>
      <c r="P244" s="79"/>
      <c r="Q244" s="79"/>
      <c r="R244" s="79"/>
      <c r="S244" s="79"/>
      <c r="T244" s="80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9" t="s">
        <v>117</v>
      </c>
      <c r="AU244" s="19" t="s">
        <v>78</v>
      </c>
    </row>
    <row r="245" s="10" customFormat="1">
      <c r="A245" s="10"/>
      <c r="B245" s="189"/>
      <c r="C245" s="190"/>
      <c r="D245" s="187" t="s">
        <v>136</v>
      </c>
      <c r="E245" s="191" t="s">
        <v>17</v>
      </c>
      <c r="F245" s="192" t="s">
        <v>493</v>
      </c>
      <c r="G245" s="190"/>
      <c r="H245" s="193">
        <v>165</v>
      </c>
      <c r="I245" s="190"/>
      <c r="J245" s="190"/>
      <c r="K245" s="190"/>
      <c r="L245" s="194"/>
      <c r="M245" s="195"/>
      <c r="N245" s="196"/>
      <c r="O245" s="196"/>
      <c r="P245" s="196"/>
      <c r="Q245" s="196"/>
      <c r="R245" s="196"/>
      <c r="S245" s="196"/>
      <c r="T245" s="197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T245" s="198" t="s">
        <v>136</v>
      </c>
      <c r="AU245" s="198" t="s">
        <v>78</v>
      </c>
      <c r="AV245" s="10" t="s">
        <v>78</v>
      </c>
      <c r="AW245" s="10" t="s">
        <v>30</v>
      </c>
      <c r="AX245" s="10" t="s">
        <v>68</v>
      </c>
      <c r="AY245" s="198" t="s">
        <v>115</v>
      </c>
    </row>
    <row r="246" s="14" customFormat="1">
      <c r="A246" s="14"/>
      <c r="B246" s="230"/>
      <c r="C246" s="231"/>
      <c r="D246" s="187" t="s">
        <v>136</v>
      </c>
      <c r="E246" s="232" t="s">
        <v>17</v>
      </c>
      <c r="F246" s="233" t="s">
        <v>250</v>
      </c>
      <c r="G246" s="231"/>
      <c r="H246" s="234">
        <v>165</v>
      </c>
      <c r="I246" s="231"/>
      <c r="J246" s="231"/>
      <c r="K246" s="231"/>
      <c r="L246" s="235"/>
      <c r="M246" s="236"/>
      <c r="N246" s="237"/>
      <c r="O246" s="237"/>
      <c r="P246" s="237"/>
      <c r="Q246" s="237"/>
      <c r="R246" s="237"/>
      <c r="S246" s="237"/>
      <c r="T246" s="238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39" t="s">
        <v>136</v>
      </c>
      <c r="AU246" s="239" t="s">
        <v>78</v>
      </c>
      <c r="AV246" s="14" t="s">
        <v>130</v>
      </c>
      <c r="AW246" s="14" t="s">
        <v>30</v>
      </c>
      <c r="AX246" s="14" t="s">
        <v>76</v>
      </c>
      <c r="AY246" s="239" t="s">
        <v>115</v>
      </c>
    </row>
    <row r="247" s="2" customFormat="1" ht="21.75" customHeight="1">
      <c r="A247" s="34"/>
      <c r="B247" s="35"/>
      <c r="C247" s="171" t="s">
        <v>494</v>
      </c>
      <c r="D247" s="171" t="s">
        <v>109</v>
      </c>
      <c r="E247" s="172" t="s">
        <v>495</v>
      </c>
      <c r="F247" s="173" t="s">
        <v>496</v>
      </c>
      <c r="G247" s="174" t="s">
        <v>490</v>
      </c>
      <c r="H247" s="175">
        <v>165</v>
      </c>
      <c r="I247" s="176">
        <v>178</v>
      </c>
      <c r="J247" s="176">
        <f>ROUND(I247*H247,2)</f>
        <v>29370</v>
      </c>
      <c r="K247" s="173" t="s">
        <v>113</v>
      </c>
      <c r="L247" s="40"/>
      <c r="M247" s="177" t="s">
        <v>17</v>
      </c>
      <c r="N247" s="178" t="s">
        <v>39</v>
      </c>
      <c r="O247" s="179">
        <v>0.090999999999999998</v>
      </c>
      <c r="P247" s="179">
        <f>O247*H247</f>
        <v>15.014999999999999</v>
      </c>
      <c r="Q247" s="179">
        <v>0</v>
      </c>
      <c r="R247" s="179">
        <f>Q247*H247</f>
        <v>0</v>
      </c>
      <c r="S247" s="179">
        <v>0</v>
      </c>
      <c r="T247" s="180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81" t="s">
        <v>130</v>
      </c>
      <c r="AT247" s="181" t="s">
        <v>109</v>
      </c>
      <c r="AU247" s="181" t="s">
        <v>78</v>
      </c>
      <c r="AY247" s="19" t="s">
        <v>115</v>
      </c>
      <c r="BE247" s="182">
        <f>IF(N247="základní",J247,0)</f>
        <v>29370</v>
      </c>
      <c r="BF247" s="182">
        <f>IF(N247="snížená",J247,0)</f>
        <v>0</v>
      </c>
      <c r="BG247" s="182">
        <f>IF(N247="zákl. přenesená",J247,0)</f>
        <v>0</v>
      </c>
      <c r="BH247" s="182">
        <f>IF(N247="sníž. přenesená",J247,0)</f>
        <v>0</v>
      </c>
      <c r="BI247" s="182">
        <f>IF(N247="nulová",J247,0)</f>
        <v>0</v>
      </c>
      <c r="BJ247" s="19" t="s">
        <v>76</v>
      </c>
      <c r="BK247" s="182">
        <f>ROUND(I247*H247,2)</f>
        <v>29370</v>
      </c>
      <c r="BL247" s="19" t="s">
        <v>130</v>
      </c>
      <c r="BM247" s="181" t="s">
        <v>497</v>
      </c>
    </row>
    <row r="248" s="2" customFormat="1">
      <c r="A248" s="34"/>
      <c r="B248" s="35"/>
      <c r="C248" s="36"/>
      <c r="D248" s="183" t="s">
        <v>117</v>
      </c>
      <c r="E248" s="36"/>
      <c r="F248" s="184" t="s">
        <v>498</v>
      </c>
      <c r="G248" s="36"/>
      <c r="H248" s="36"/>
      <c r="I248" s="36"/>
      <c r="J248" s="36"/>
      <c r="K248" s="36"/>
      <c r="L248" s="40"/>
      <c r="M248" s="185"/>
      <c r="N248" s="186"/>
      <c r="O248" s="79"/>
      <c r="P248" s="79"/>
      <c r="Q248" s="79"/>
      <c r="R248" s="79"/>
      <c r="S248" s="79"/>
      <c r="T248" s="80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9" t="s">
        <v>117</v>
      </c>
      <c r="AU248" s="19" t="s">
        <v>78</v>
      </c>
    </row>
    <row r="249" s="10" customFormat="1">
      <c r="A249" s="10"/>
      <c r="B249" s="189"/>
      <c r="C249" s="190"/>
      <c r="D249" s="187" t="s">
        <v>136</v>
      </c>
      <c r="E249" s="191" t="s">
        <v>17</v>
      </c>
      <c r="F249" s="192" t="s">
        <v>493</v>
      </c>
      <c r="G249" s="190"/>
      <c r="H249" s="193">
        <v>165</v>
      </c>
      <c r="I249" s="190"/>
      <c r="J249" s="190"/>
      <c r="K249" s="190"/>
      <c r="L249" s="194"/>
      <c r="M249" s="195"/>
      <c r="N249" s="196"/>
      <c r="O249" s="196"/>
      <c r="P249" s="196"/>
      <c r="Q249" s="196"/>
      <c r="R249" s="196"/>
      <c r="S249" s="196"/>
      <c r="T249" s="197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T249" s="198" t="s">
        <v>136</v>
      </c>
      <c r="AU249" s="198" t="s">
        <v>78</v>
      </c>
      <c r="AV249" s="10" t="s">
        <v>78</v>
      </c>
      <c r="AW249" s="10" t="s">
        <v>30</v>
      </c>
      <c r="AX249" s="10" t="s">
        <v>68</v>
      </c>
      <c r="AY249" s="198" t="s">
        <v>115</v>
      </c>
    </row>
    <row r="250" s="14" customFormat="1">
      <c r="A250" s="14"/>
      <c r="B250" s="230"/>
      <c r="C250" s="231"/>
      <c r="D250" s="187" t="s">
        <v>136</v>
      </c>
      <c r="E250" s="232" t="s">
        <v>17</v>
      </c>
      <c r="F250" s="233" t="s">
        <v>250</v>
      </c>
      <c r="G250" s="231"/>
      <c r="H250" s="234">
        <v>165</v>
      </c>
      <c r="I250" s="231"/>
      <c r="J250" s="231"/>
      <c r="K250" s="231"/>
      <c r="L250" s="235"/>
      <c r="M250" s="236"/>
      <c r="N250" s="237"/>
      <c r="O250" s="237"/>
      <c r="P250" s="237"/>
      <c r="Q250" s="237"/>
      <c r="R250" s="237"/>
      <c r="S250" s="237"/>
      <c r="T250" s="238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39" t="s">
        <v>136</v>
      </c>
      <c r="AU250" s="239" t="s">
        <v>78</v>
      </c>
      <c r="AV250" s="14" t="s">
        <v>130</v>
      </c>
      <c r="AW250" s="14" t="s">
        <v>30</v>
      </c>
      <c r="AX250" s="14" t="s">
        <v>76</v>
      </c>
      <c r="AY250" s="239" t="s">
        <v>115</v>
      </c>
    </row>
    <row r="251" s="2" customFormat="1" ht="24.15" customHeight="1">
      <c r="A251" s="34"/>
      <c r="B251" s="35"/>
      <c r="C251" s="171" t="s">
        <v>499</v>
      </c>
      <c r="D251" s="171" t="s">
        <v>109</v>
      </c>
      <c r="E251" s="172" t="s">
        <v>500</v>
      </c>
      <c r="F251" s="173" t="s">
        <v>501</v>
      </c>
      <c r="G251" s="174" t="s">
        <v>490</v>
      </c>
      <c r="H251" s="175">
        <v>165</v>
      </c>
      <c r="I251" s="176">
        <v>2440</v>
      </c>
      <c r="J251" s="176">
        <f>ROUND(I251*H251,2)</f>
        <v>402600</v>
      </c>
      <c r="K251" s="173" t="s">
        <v>113</v>
      </c>
      <c r="L251" s="40"/>
      <c r="M251" s="177" t="s">
        <v>17</v>
      </c>
      <c r="N251" s="178" t="s">
        <v>39</v>
      </c>
      <c r="O251" s="179">
        <v>0</v>
      </c>
      <c r="P251" s="179">
        <f>O251*H251</f>
        <v>0</v>
      </c>
      <c r="Q251" s="179">
        <v>0</v>
      </c>
      <c r="R251" s="179">
        <f>Q251*H251</f>
        <v>0</v>
      </c>
      <c r="S251" s="179">
        <v>0</v>
      </c>
      <c r="T251" s="180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81" t="s">
        <v>130</v>
      </c>
      <c r="AT251" s="181" t="s">
        <v>109</v>
      </c>
      <c r="AU251" s="181" t="s">
        <v>78</v>
      </c>
      <c r="AY251" s="19" t="s">
        <v>115</v>
      </c>
      <c r="BE251" s="182">
        <f>IF(N251="základní",J251,0)</f>
        <v>402600</v>
      </c>
      <c r="BF251" s="182">
        <f>IF(N251="snížená",J251,0)</f>
        <v>0</v>
      </c>
      <c r="BG251" s="182">
        <f>IF(N251="zákl. přenesená",J251,0)</f>
        <v>0</v>
      </c>
      <c r="BH251" s="182">
        <f>IF(N251="sníž. přenesená",J251,0)</f>
        <v>0</v>
      </c>
      <c r="BI251" s="182">
        <f>IF(N251="nulová",J251,0)</f>
        <v>0</v>
      </c>
      <c r="BJ251" s="19" t="s">
        <v>76</v>
      </c>
      <c r="BK251" s="182">
        <f>ROUND(I251*H251,2)</f>
        <v>402600</v>
      </c>
      <c r="BL251" s="19" t="s">
        <v>130</v>
      </c>
      <c r="BM251" s="181" t="s">
        <v>502</v>
      </c>
    </row>
    <row r="252" s="2" customFormat="1">
      <c r="A252" s="34"/>
      <c r="B252" s="35"/>
      <c r="C252" s="36"/>
      <c r="D252" s="183" t="s">
        <v>117</v>
      </c>
      <c r="E252" s="36"/>
      <c r="F252" s="184" t="s">
        <v>503</v>
      </c>
      <c r="G252" s="36"/>
      <c r="H252" s="36"/>
      <c r="I252" s="36"/>
      <c r="J252" s="36"/>
      <c r="K252" s="36"/>
      <c r="L252" s="40"/>
      <c r="M252" s="185"/>
      <c r="N252" s="186"/>
      <c r="O252" s="79"/>
      <c r="P252" s="79"/>
      <c r="Q252" s="79"/>
      <c r="R252" s="79"/>
      <c r="S252" s="79"/>
      <c r="T252" s="80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9" t="s">
        <v>117</v>
      </c>
      <c r="AU252" s="19" t="s">
        <v>78</v>
      </c>
    </row>
    <row r="253" s="10" customFormat="1">
      <c r="A253" s="10"/>
      <c r="B253" s="189"/>
      <c r="C253" s="190"/>
      <c r="D253" s="187" t="s">
        <v>136</v>
      </c>
      <c r="E253" s="191" t="s">
        <v>17</v>
      </c>
      <c r="F253" s="192" t="s">
        <v>493</v>
      </c>
      <c r="G253" s="190"/>
      <c r="H253" s="193">
        <v>165</v>
      </c>
      <c r="I253" s="190"/>
      <c r="J253" s="190"/>
      <c r="K253" s="190"/>
      <c r="L253" s="194"/>
      <c r="M253" s="195"/>
      <c r="N253" s="196"/>
      <c r="O253" s="196"/>
      <c r="P253" s="196"/>
      <c r="Q253" s="196"/>
      <c r="R253" s="196"/>
      <c r="S253" s="196"/>
      <c r="T253" s="197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T253" s="198" t="s">
        <v>136</v>
      </c>
      <c r="AU253" s="198" t="s">
        <v>78</v>
      </c>
      <c r="AV253" s="10" t="s">
        <v>78</v>
      </c>
      <c r="AW253" s="10" t="s">
        <v>30</v>
      </c>
      <c r="AX253" s="10" t="s">
        <v>68</v>
      </c>
      <c r="AY253" s="198" t="s">
        <v>115</v>
      </c>
    </row>
    <row r="254" s="14" customFormat="1">
      <c r="A254" s="14"/>
      <c r="B254" s="230"/>
      <c r="C254" s="231"/>
      <c r="D254" s="187" t="s">
        <v>136</v>
      </c>
      <c r="E254" s="232" t="s">
        <v>17</v>
      </c>
      <c r="F254" s="233" t="s">
        <v>250</v>
      </c>
      <c r="G254" s="231"/>
      <c r="H254" s="234">
        <v>165</v>
      </c>
      <c r="I254" s="231"/>
      <c r="J254" s="231"/>
      <c r="K254" s="231"/>
      <c r="L254" s="235"/>
      <c r="M254" s="236"/>
      <c r="N254" s="237"/>
      <c r="O254" s="237"/>
      <c r="P254" s="237"/>
      <c r="Q254" s="237"/>
      <c r="R254" s="237"/>
      <c r="S254" s="237"/>
      <c r="T254" s="238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39" t="s">
        <v>136</v>
      </c>
      <c r="AU254" s="239" t="s">
        <v>78</v>
      </c>
      <c r="AV254" s="14" t="s">
        <v>130</v>
      </c>
      <c r="AW254" s="14" t="s">
        <v>30</v>
      </c>
      <c r="AX254" s="14" t="s">
        <v>76</v>
      </c>
      <c r="AY254" s="239" t="s">
        <v>115</v>
      </c>
    </row>
    <row r="255" s="2" customFormat="1" ht="24.15" customHeight="1">
      <c r="A255" s="34"/>
      <c r="B255" s="35"/>
      <c r="C255" s="171" t="s">
        <v>504</v>
      </c>
      <c r="D255" s="171" t="s">
        <v>109</v>
      </c>
      <c r="E255" s="172" t="s">
        <v>505</v>
      </c>
      <c r="F255" s="173" t="s">
        <v>506</v>
      </c>
      <c r="G255" s="174" t="s">
        <v>490</v>
      </c>
      <c r="H255" s="175">
        <v>3630</v>
      </c>
      <c r="I255" s="176">
        <v>32.700000000000003</v>
      </c>
      <c r="J255" s="176">
        <f>ROUND(I255*H255,2)</f>
        <v>118701</v>
      </c>
      <c r="K255" s="173" t="s">
        <v>113</v>
      </c>
      <c r="L255" s="40"/>
      <c r="M255" s="177" t="s">
        <v>17</v>
      </c>
      <c r="N255" s="178" t="s">
        <v>39</v>
      </c>
      <c r="O255" s="179">
        <v>0.017000000000000001</v>
      </c>
      <c r="P255" s="179">
        <f>O255*H255</f>
        <v>61.710000000000008</v>
      </c>
      <c r="Q255" s="179">
        <v>0</v>
      </c>
      <c r="R255" s="179">
        <f>Q255*H255</f>
        <v>0</v>
      </c>
      <c r="S255" s="179">
        <v>0</v>
      </c>
      <c r="T255" s="180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81" t="s">
        <v>130</v>
      </c>
      <c r="AT255" s="181" t="s">
        <v>109</v>
      </c>
      <c r="AU255" s="181" t="s">
        <v>78</v>
      </c>
      <c r="AY255" s="19" t="s">
        <v>115</v>
      </c>
      <c r="BE255" s="182">
        <f>IF(N255="základní",J255,0)</f>
        <v>118701</v>
      </c>
      <c r="BF255" s="182">
        <f>IF(N255="snížená",J255,0)</f>
        <v>0</v>
      </c>
      <c r="BG255" s="182">
        <f>IF(N255="zákl. přenesená",J255,0)</f>
        <v>0</v>
      </c>
      <c r="BH255" s="182">
        <f>IF(N255="sníž. přenesená",J255,0)</f>
        <v>0</v>
      </c>
      <c r="BI255" s="182">
        <f>IF(N255="nulová",J255,0)</f>
        <v>0</v>
      </c>
      <c r="BJ255" s="19" t="s">
        <v>76</v>
      </c>
      <c r="BK255" s="182">
        <f>ROUND(I255*H255,2)</f>
        <v>118701</v>
      </c>
      <c r="BL255" s="19" t="s">
        <v>130</v>
      </c>
      <c r="BM255" s="181" t="s">
        <v>507</v>
      </c>
    </row>
    <row r="256" s="2" customFormat="1">
      <c r="A256" s="34"/>
      <c r="B256" s="35"/>
      <c r="C256" s="36"/>
      <c r="D256" s="183" t="s">
        <v>117</v>
      </c>
      <c r="E256" s="36"/>
      <c r="F256" s="184" t="s">
        <v>508</v>
      </c>
      <c r="G256" s="36"/>
      <c r="H256" s="36"/>
      <c r="I256" s="36"/>
      <c r="J256" s="36"/>
      <c r="K256" s="36"/>
      <c r="L256" s="40"/>
      <c r="M256" s="185"/>
      <c r="N256" s="186"/>
      <c r="O256" s="79"/>
      <c r="P256" s="79"/>
      <c r="Q256" s="79"/>
      <c r="R256" s="79"/>
      <c r="S256" s="79"/>
      <c r="T256" s="80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9" t="s">
        <v>117</v>
      </c>
      <c r="AU256" s="19" t="s">
        <v>78</v>
      </c>
    </row>
    <row r="257" s="15" customFormat="1">
      <c r="A257" s="15"/>
      <c r="B257" s="252"/>
      <c r="C257" s="253"/>
      <c r="D257" s="187" t="s">
        <v>136</v>
      </c>
      <c r="E257" s="254" t="s">
        <v>17</v>
      </c>
      <c r="F257" s="255" t="s">
        <v>509</v>
      </c>
      <c r="G257" s="253"/>
      <c r="H257" s="254" t="s">
        <v>17</v>
      </c>
      <c r="I257" s="253"/>
      <c r="J257" s="253"/>
      <c r="K257" s="253"/>
      <c r="L257" s="256"/>
      <c r="M257" s="257"/>
      <c r="N257" s="258"/>
      <c r="O257" s="258"/>
      <c r="P257" s="258"/>
      <c r="Q257" s="258"/>
      <c r="R257" s="258"/>
      <c r="S257" s="258"/>
      <c r="T257" s="259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60" t="s">
        <v>136</v>
      </c>
      <c r="AU257" s="260" t="s">
        <v>78</v>
      </c>
      <c r="AV257" s="15" t="s">
        <v>76</v>
      </c>
      <c r="AW257" s="15" t="s">
        <v>30</v>
      </c>
      <c r="AX257" s="15" t="s">
        <v>68</v>
      </c>
      <c r="AY257" s="260" t="s">
        <v>115</v>
      </c>
    </row>
    <row r="258" s="10" customFormat="1">
      <c r="A258" s="10"/>
      <c r="B258" s="189"/>
      <c r="C258" s="190"/>
      <c r="D258" s="187" t="s">
        <v>136</v>
      </c>
      <c r="E258" s="191" t="s">
        <v>17</v>
      </c>
      <c r="F258" s="192" t="s">
        <v>510</v>
      </c>
      <c r="G258" s="190"/>
      <c r="H258" s="193">
        <v>3630</v>
      </c>
      <c r="I258" s="190"/>
      <c r="J258" s="190"/>
      <c r="K258" s="190"/>
      <c r="L258" s="194"/>
      <c r="M258" s="195"/>
      <c r="N258" s="196"/>
      <c r="O258" s="196"/>
      <c r="P258" s="196"/>
      <c r="Q258" s="196"/>
      <c r="R258" s="196"/>
      <c r="S258" s="196"/>
      <c r="T258" s="197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T258" s="198" t="s">
        <v>136</v>
      </c>
      <c r="AU258" s="198" t="s">
        <v>78</v>
      </c>
      <c r="AV258" s="10" t="s">
        <v>78</v>
      </c>
      <c r="AW258" s="10" t="s">
        <v>30</v>
      </c>
      <c r="AX258" s="10" t="s">
        <v>68</v>
      </c>
      <c r="AY258" s="198" t="s">
        <v>115</v>
      </c>
    </row>
    <row r="259" s="14" customFormat="1">
      <c r="A259" s="14"/>
      <c r="B259" s="230"/>
      <c r="C259" s="231"/>
      <c r="D259" s="187" t="s">
        <v>136</v>
      </c>
      <c r="E259" s="232" t="s">
        <v>17</v>
      </c>
      <c r="F259" s="233" t="s">
        <v>250</v>
      </c>
      <c r="G259" s="231"/>
      <c r="H259" s="234">
        <v>3630</v>
      </c>
      <c r="I259" s="231"/>
      <c r="J259" s="231"/>
      <c r="K259" s="231"/>
      <c r="L259" s="235"/>
      <c r="M259" s="236"/>
      <c r="N259" s="237"/>
      <c r="O259" s="237"/>
      <c r="P259" s="237"/>
      <c r="Q259" s="237"/>
      <c r="R259" s="237"/>
      <c r="S259" s="237"/>
      <c r="T259" s="238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39" t="s">
        <v>136</v>
      </c>
      <c r="AU259" s="239" t="s">
        <v>78</v>
      </c>
      <c r="AV259" s="14" t="s">
        <v>130</v>
      </c>
      <c r="AW259" s="14" t="s">
        <v>30</v>
      </c>
      <c r="AX259" s="14" t="s">
        <v>76</v>
      </c>
      <c r="AY259" s="239" t="s">
        <v>115</v>
      </c>
    </row>
    <row r="260" s="2" customFormat="1" ht="21.75" customHeight="1">
      <c r="A260" s="34"/>
      <c r="B260" s="35"/>
      <c r="C260" s="171" t="s">
        <v>511</v>
      </c>
      <c r="D260" s="171" t="s">
        <v>109</v>
      </c>
      <c r="E260" s="172" t="s">
        <v>512</v>
      </c>
      <c r="F260" s="173" t="s">
        <v>513</v>
      </c>
      <c r="G260" s="174" t="s">
        <v>490</v>
      </c>
      <c r="H260" s="175">
        <v>1119.3130000000001</v>
      </c>
      <c r="I260" s="176">
        <v>345</v>
      </c>
      <c r="J260" s="176">
        <f>ROUND(I260*H260,2)</f>
        <v>386162.98999999999</v>
      </c>
      <c r="K260" s="173" t="s">
        <v>113</v>
      </c>
      <c r="L260" s="40"/>
      <c r="M260" s="177" t="s">
        <v>17</v>
      </c>
      <c r="N260" s="178" t="s">
        <v>39</v>
      </c>
      <c r="O260" s="179">
        <v>0.33800000000000002</v>
      </c>
      <c r="P260" s="179">
        <f>O260*H260</f>
        <v>378.32779400000004</v>
      </c>
      <c r="Q260" s="179">
        <v>0</v>
      </c>
      <c r="R260" s="179">
        <f>Q260*H260</f>
        <v>0</v>
      </c>
      <c r="S260" s="179">
        <v>0</v>
      </c>
      <c r="T260" s="180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81" t="s">
        <v>130</v>
      </c>
      <c r="AT260" s="181" t="s">
        <v>109</v>
      </c>
      <c r="AU260" s="181" t="s">
        <v>78</v>
      </c>
      <c r="AY260" s="19" t="s">
        <v>115</v>
      </c>
      <c r="BE260" s="182">
        <f>IF(N260="základní",J260,0)</f>
        <v>386162.98999999999</v>
      </c>
      <c r="BF260" s="182">
        <f>IF(N260="snížená",J260,0)</f>
        <v>0</v>
      </c>
      <c r="BG260" s="182">
        <f>IF(N260="zákl. přenesená",J260,0)</f>
        <v>0</v>
      </c>
      <c r="BH260" s="182">
        <f>IF(N260="sníž. přenesená",J260,0)</f>
        <v>0</v>
      </c>
      <c r="BI260" s="182">
        <f>IF(N260="nulová",J260,0)</f>
        <v>0</v>
      </c>
      <c r="BJ260" s="19" t="s">
        <v>76</v>
      </c>
      <c r="BK260" s="182">
        <f>ROUND(I260*H260,2)</f>
        <v>386162.98999999999</v>
      </c>
      <c r="BL260" s="19" t="s">
        <v>130</v>
      </c>
      <c r="BM260" s="181" t="s">
        <v>514</v>
      </c>
    </row>
    <row r="261" s="2" customFormat="1">
      <c r="A261" s="34"/>
      <c r="B261" s="35"/>
      <c r="C261" s="36"/>
      <c r="D261" s="183" t="s">
        <v>117</v>
      </c>
      <c r="E261" s="36"/>
      <c r="F261" s="184" t="s">
        <v>515</v>
      </c>
      <c r="G261" s="36"/>
      <c r="H261" s="36"/>
      <c r="I261" s="36"/>
      <c r="J261" s="36"/>
      <c r="K261" s="36"/>
      <c r="L261" s="40"/>
      <c r="M261" s="199"/>
      <c r="N261" s="200"/>
      <c r="O261" s="201"/>
      <c r="P261" s="201"/>
      <c r="Q261" s="201"/>
      <c r="R261" s="201"/>
      <c r="S261" s="201"/>
      <c r="T261" s="202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9" t="s">
        <v>117</v>
      </c>
      <c r="AU261" s="19" t="s">
        <v>78</v>
      </c>
    </row>
    <row r="262" s="2" customFormat="1" ht="6.96" customHeight="1">
      <c r="A262" s="34"/>
      <c r="B262" s="54"/>
      <c r="C262" s="55"/>
      <c r="D262" s="55"/>
      <c r="E262" s="55"/>
      <c r="F262" s="55"/>
      <c r="G262" s="55"/>
      <c r="H262" s="55"/>
      <c r="I262" s="55"/>
      <c r="J262" s="55"/>
      <c r="K262" s="55"/>
      <c r="L262" s="40"/>
      <c r="M262" s="34"/>
      <c r="O262" s="34"/>
      <c r="P262" s="34"/>
      <c r="Q262" s="34"/>
      <c r="R262" s="34"/>
      <c r="S262" s="34"/>
      <c r="T262" s="34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</row>
  </sheetData>
  <sheetProtection sheet="1" autoFilter="0" formatColumns="0" formatRows="0" objects="1" scenarios="1" spinCount="100000" saltValue="2bc+wAcFWMJf8jCMDtu/bViYgO3qkskuS46VQ4iI/16LyUoct3tVS59sro352bS64B7JHpSBvXTmSy6BelOmng==" hashValue="mPlvwlZSh0YsKZkmmCaDeuQkAJS4PXBV7N4QFJ6MkZ1dAEO/QeqyDJt/oHXK2U6Rq8wxOnfeIij64qnMpD35Bw==" algorithmName="SHA-512" password="CC35"/>
  <autoFilter ref="C85:K261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5_02/112251101"/>
    <hyperlink ref="F92" r:id="rId2" display="https://podminky.urs.cz/item/CS_URS_2025_02/112251102"/>
    <hyperlink ref="F94" r:id="rId3" display="https://podminky.urs.cz/item/CS_URS_2025_02/114203101"/>
    <hyperlink ref="F98" r:id="rId4" display="https://podminky.urs.cz/item/CS_URS_2025_02/114203104"/>
    <hyperlink ref="F101" r:id="rId5" display="https://podminky.urs.cz/item/CS_URS_2025_02/121151124"/>
    <hyperlink ref="F106" r:id="rId6" display="https://podminky.urs.cz/item/CS_URS_2025_02/123252104"/>
    <hyperlink ref="F108" r:id="rId7" display="https://podminky.urs.cz/item/CS_URS_2025_02/124153102"/>
    <hyperlink ref="F116" r:id="rId8" display="https://podminky.urs.cz/item/CS_URS_2025_02/124253102"/>
    <hyperlink ref="F124" r:id="rId9" display="https://podminky.urs.cz/item/CS_URS_2025_02/129951121"/>
    <hyperlink ref="F128" r:id="rId10" display="https://podminky.urs.cz/item/CS_URS_2025_02/132251104"/>
    <hyperlink ref="F132" r:id="rId11" display="https://podminky.urs.cz/item/CS_URS_2025_02/162451106"/>
    <hyperlink ref="F143" r:id="rId12" display="https://podminky.urs.cz/item/CS_URS_2025_02/167151111"/>
    <hyperlink ref="F148" r:id="rId13" display="https://podminky.urs.cz/item/CS_URS_2025_02/171151103"/>
    <hyperlink ref="F152" r:id="rId14" display="https://podminky.urs.cz/item/CS_URS_2025_02/174151101"/>
    <hyperlink ref="F156" r:id="rId15" display="https://podminky.urs.cz/item/CS_URS_2025_02/181351113"/>
    <hyperlink ref="F160" r:id="rId16" display="https://podminky.urs.cz/item/CS_URS_2025_02/181451121"/>
    <hyperlink ref="F172" r:id="rId17" display="https://podminky.urs.cz/item/CS_URS_2025_02/182251101"/>
    <hyperlink ref="F176" r:id="rId18" display="https://podminky.urs.cz/item/CS_URS_2025_02/182151111"/>
    <hyperlink ref="F183" r:id="rId19" display="https://podminky.urs.cz/item/CS_URS_2025_02/184818231"/>
    <hyperlink ref="F185" r:id="rId20" display="https://podminky.urs.cz/item/CS_URS_2025_02/184818232"/>
    <hyperlink ref="F187" r:id="rId21" display="https://podminky.urs.cz/item/CS_URS_2025_02/213141112"/>
    <hyperlink ref="F197" r:id="rId22" display="https://podminky.urs.cz/item/CS_URS_2025_02/321214511"/>
    <hyperlink ref="F204" r:id="rId23" display="https://podminky.urs.cz/item/CS_URS_2025_02/451577121"/>
    <hyperlink ref="F208" r:id="rId24" display="https://podminky.urs.cz/item/CS_URS_2025_02/463212121"/>
    <hyperlink ref="F214" r:id="rId25" display="https://podminky.urs.cz/item/CS_URS_2025_02/463212R"/>
    <hyperlink ref="F218" r:id="rId26" display="https://podminky.urs.cz/item/CS_URS_2025_02/463212191R"/>
    <hyperlink ref="F225" r:id="rId27" display="https://podminky.urs.cz/item/CS_URS_2025_02/464571R"/>
    <hyperlink ref="F244" r:id="rId28" display="https://podminky.urs.cz/item/CS_URS_2025_02/997002511"/>
    <hyperlink ref="F248" r:id="rId29" display="https://podminky.urs.cz/item/CS_URS_2025_02/997006512"/>
    <hyperlink ref="F252" r:id="rId30" display="https://podminky.urs.cz/item/CS_URS_2025_02/997013601"/>
    <hyperlink ref="F256" r:id="rId31" display="https://podminky.urs.cz/item/CS_URS_2025_02/997321519"/>
    <hyperlink ref="F261" r:id="rId32" display="https://podminky.urs.cz/item/CS_URS_2025_02/998332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4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22"/>
      <c r="AT3" s="19" t="s">
        <v>78</v>
      </c>
    </row>
    <row r="4" s="1" customFormat="1" ht="24.96" customHeight="1">
      <c r="B4" s="22"/>
      <c r="D4" s="125" t="s">
        <v>89</v>
      </c>
      <c r="L4" s="22"/>
      <c r="M4" s="126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27" t="s">
        <v>14</v>
      </c>
      <c r="L6" s="22"/>
    </row>
    <row r="7" s="1" customFormat="1" ht="16.5" customHeight="1">
      <c r="B7" s="22"/>
      <c r="E7" s="128" t="str">
        <f>'Rekapitulace stavby'!K6</f>
        <v>Blatnice, ř. km 15,760 – 17,400, Plačovice, revitalizace toku</v>
      </c>
      <c r="F7" s="127"/>
      <c r="G7" s="127"/>
      <c r="H7" s="127"/>
      <c r="L7" s="22"/>
    </row>
    <row r="8" s="2" customFormat="1" ht="12" customHeight="1">
      <c r="A8" s="34"/>
      <c r="B8" s="40"/>
      <c r="C8" s="34"/>
      <c r="D8" s="127" t="s">
        <v>90</v>
      </c>
      <c r="E8" s="34"/>
      <c r="F8" s="34"/>
      <c r="G8" s="34"/>
      <c r="H8" s="34"/>
      <c r="I8" s="34"/>
      <c r="J8" s="34"/>
      <c r="K8" s="34"/>
      <c r="L8" s="12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0" t="s">
        <v>516</v>
      </c>
      <c r="F9" s="34"/>
      <c r="G9" s="34"/>
      <c r="H9" s="34"/>
      <c r="I9" s="34"/>
      <c r="J9" s="34"/>
      <c r="K9" s="34"/>
      <c r="L9" s="12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2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27" t="s">
        <v>16</v>
      </c>
      <c r="E11" s="34"/>
      <c r="F11" s="131" t="s">
        <v>17</v>
      </c>
      <c r="G11" s="34"/>
      <c r="H11" s="34"/>
      <c r="I11" s="127" t="s">
        <v>18</v>
      </c>
      <c r="J11" s="131" t="s">
        <v>17</v>
      </c>
      <c r="K11" s="34"/>
      <c r="L11" s="12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27" t="s">
        <v>19</v>
      </c>
      <c r="E12" s="34"/>
      <c r="F12" s="131" t="s">
        <v>20</v>
      </c>
      <c r="G12" s="34"/>
      <c r="H12" s="34"/>
      <c r="I12" s="127" t="s">
        <v>21</v>
      </c>
      <c r="J12" s="132" t="str">
        <f>'Rekapitulace stavby'!AN8</f>
        <v>30. 7. 2025</v>
      </c>
      <c r="K12" s="34"/>
      <c r="L12" s="12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2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27" t="s">
        <v>23</v>
      </c>
      <c r="E14" s="34"/>
      <c r="F14" s="34"/>
      <c r="G14" s="34"/>
      <c r="H14" s="34"/>
      <c r="I14" s="127" t="s">
        <v>24</v>
      </c>
      <c r="J14" s="131" t="s">
        <v>17</v>
      </c>
      <c r="K14" s="34"/>
      <c r="L14" s="12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1" t="s">
        <v>25</v>
      </c>
      <c r="F15" s="34"/>
      <c r="G15" s="34"/>
      <c r="H15" s="34"/>
      <c r="I15" s="127" t="s">
        <v>26</v>
      </c>
      <c r="J15" s="131" t="s">
        <v>17</v>
      </c>
      <c r="K15" s="34"/>
      <c r="L15" s="12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2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27" t="s">
        <v>27</v>
      </c>
      <c r="E17" s="34"/>
      <c r="F17" s="34"/>
      <c r="G17" s="34"/>
      <c r="H17" s="34"/>
      <c r="I17" s="127" t="s">
        <v>24</v>
      </c>
      <c r="J17" s="131" t="str">
        <f>'Rekapitulace stavby'!AN13</f>
        <v/>
      </c>
      <c r="K17" s="34"/>
      <c r="L17" s="12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131" t="str">
        <f>'Rekapitulace stavby'!E14</f>
        <v xml:space="preserve"> </v>
      </c>
      <c r="F18" s="131"/>
      <c r="G18" s="131"/>
      <c r="H18" s="131"/>
      <c r="I18" s="127" t="s">
        <v>26</v>
      </c>
      <c r="J18" s="131" t="str">
        <f>'Rekapitulace stavby'!AN14</f>
        <v/>
      </c>
      <c r="K18" s="34"/>
      <c r="L18" s="12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2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27" t="s">
        <v>28</v>
      </c>
      <c r="E20" s="34"/>
      <c r="F20" s="34"/>
      <c r="G20" s="34"/>
      <c r="H20" s="34"/>
      <c r="I20" s="127" t="s">
        <v>24</v>
      </c>
      <c r="J20" s="131" t="s">
        <v>17</v>
      </c>
      <c r="K20" s="34"/>
      <c r="L20" s="12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1" t="s">
        <v>29</v>
      </c>
      <c r="F21" s="34"/>
      <c r="G21" s="34"/>
      <c r="H21" s="34"/>
      <c r="I21" s="127" t="s">
        <v>26</v>
      </c>
      <c r="J21" s="131" t="s">
        <v>17</v>
      </c>
      <c r="K21" s="34"/>
      <c r="L21" s="12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2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27" t="s">
        <v>31</v>
      </c>
      <c r="E23" s="34"/>
      <c r="F23" s="34"/>
      <c r="G23" s="34"/>
      <c r="H23" s="34"/>
      <c r="I23" s="127" t="s">
        <v>24</v>
      </c>
      <c r="J23" s="131" t="str">
        <f>IF('Rekapitulace stavby'!AN19="","",'Rekapitulace stavby'!AN19)</f>
        <v/>
      </c>
      <c r="K23" s="34"/>
      <c r="L23" s="12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1" t="str">
        <f>IF('Rekapitulace stavby'!E20="","",'Rekapitulace stavby'!E20)</f>
        <v xml:space="preserve"> </v>
      </c>
      <c r="F24" s="34"/>
      <c r="G24" s="34"/>
      <c r="H24" s="34"/>
      <c r="I24" s="127" t="s">
        <v>26</v>
      </c>
      <c r="J24" s="131" t="str">
        <f>IF('Rekapitulace stavby'!AN20="","",'Rekapitulace stavby'!AN20)</f>
        <v/>
      </c>
      <c r="K24" s="34"/>
      <c r="L24" s="12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2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27" t="s">
        <v>32</v>
      </c>
      <c r="E26" s="34"/>
      <c r="F26" s="34"/>
      <c r="G26" s="34"/>
      <c r="H26" s="34"/>
      <c r="I26" s="34"/>
      <c r="J26" s="34"/>
      <c r="K26" s="34"/>
      <c r="L26" s="12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3"/>
      <c r="B27" s="134"/>
      <c r="C27" s="133"/>
      <c r="D27" s="133"/>
      <c r="E27" s="135" t="s">
        <v>17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2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7"/>
      <c r="E29" s="137"/>
      <c r="F29" s="137"/>
      <c r="G29" s="137"/>
      <c r="H29" s="137"/>
      <c r="I29" s="137"/>
      <c r="J29" s="137"/>
      <c r="K29" s="137"/>
      <c r="L29" s="12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38" t="s">
        <v>34</v>
      </c>
      <c r="E30" s="34"/>
      <c r="F30" s="34"/>
      <c r="G30" s="34"/>
      <c r="H30" s="34"/>
      <c r="I30" s="34"/>
      <c r="J30" s="139">
        <f>ROUND(J82, 2)</f>
        <v>197450</v>
      </c>
      <c r="K30" s="34"/>
      <c r="L30" s="12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37"/>
      <c r="E31" s="137"/>
      <c r="F31" s="137"/>
      <c r="G31" s="137"/>
      <c r="H31" s="137"/>
      <c r="I31" s="137"/>
      <c r="J31" s="137"/>
      <c r="K31" s="137"/>
      <c r="L31" s="12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0" t="s">
        <v>36</v>
      </c>
      <c r="G32" s="34"/>
      <c r="H32" s="34"/>
      <c r="I32" s="140" t="s">
        <v>35</v>
      </c>
      <c r="J32" s="140" t="s">
        <v>37</v>
      </c>
      <c r="K32" s="34"/>
      <c r="L32" s="12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1" t="s">
        <v>38</v>
      </c>
      <c r="E33" s="127" t="s">
        <v>39</v>
      </c>
      <c r="F33" s="142">
        <f>ROUND((SUM(BE82:BE138)),  2)</f>
        <v>197450</v>
      </c>
      <c r="G33" s="34"/>
      <c r="H33" s="34"/>
      <c r="I33" s="143">
        <v>0.20999999999999999</v>
      </c>
      <c r="J33" s="142">
        <f>ROUND(((SUM(BE82:BE138))*I33),  2)</f>
        <v>41464.5</v>
      </c>
      <c r="K33" s="34"/>
      <c r="L33" s="12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27" t="s">
        <v>40</v>
      </c>
      <c r="F34" s="142">
        <f>ROUND((SUM(BF82:BF138)),  2)</f>
        <v>0</v>
      </c>
      <c r="G34" s="34"/>
      <c r="H34" s="34"/>
      <c r="I34" s="143">
        <v>0.12</v>
      </c>
      <c r="J34" s="142">
        <f>ROUND(((SUM(BF82:BF138))*I34),  2)</f>
        <v>0</v>
      </c>
      <c r="K34" s="34"/>
      <c r="L34" s="12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7" t="s">
        <v>41</v>
      </c>
      <c r="F35" s="142">
        <f>ROUND((SUM(BG82:BG138)),  2)</f>
        <v>0</v>
      </c>
      <c r="G35" s="34"/>
      <c r="H35" s="34"/>
      <c r="I35" s="143">
        <v>0.20999999999999999</v>
      </c>
      <c r="J35" s="142">
        <f>0</f>
        <v>0</v>
      </c>
      <c r="K35" s="34"/>
      <c r="L35" s="12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7" t="s">
        <v>42</v>
      </c>
      <c r="F36" s="142">
        <f>ROUND((SUM(BH82:BH138)),  2)</f>
        <v>0</v>
      </c>
      <c r="G36" s="34"/>
      <c r="H36" s="34"/>
      <c r="I36" s="143">
        <v>0.12</v>
      </c>
      <c r="J36" s="142">
        <f>0</f>
        <v>0</v>
      </c>
      <c r="K36" s="34"/>
      <c r="L36" s="12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7" t="s">
        <v>43</v>
      </c>
      <c r="F37" s="142">
        <f>ROUND((SUM(BI82:BI138)),  2)</f>
        <v>0</v>
      </c>
      <c r="G37" s="34"/>
      <c r="H37" s="34"/>
      <c r="I37" s="143">
        <v>0</v>
      </c>
      <c r="J37" s="142">
        <f>0</f>
        <v>0</v>
      </c>
      <c r="K37" s="34"/>
      <c r="L37" s="12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2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4"/>
      <c r="D39" s="145" t="s">
        <v>44</v>
      </c>
      <c r="E39" s="146"/>
      <c r="F39" s="146"/>
      <c r="G39" s="147" t="s">
        <v>45</v>
      </c>
      <c r="H39" s="148" t="s">
        <v>46</v>
      </c>
      <c r="I39" s="146"/>
      <c r="J39" s="149">
        <f>SUM(J30:J37)</f>
        <v>238914.5</v>
      </c>
      <c r="K39" s="150"/>
      <c r="L39" s="12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25" t="s">
        <v>92</v>
      </c>
      <c r="D45" s="36"/>
      <c r="E45" s="36"/>
      <c r="F45" s="36"/>
      <c r="G45" s="36"/>
      <c r="H45" s="36"/>
      <c r="I45" s="36"/>
      <c r="J45" s="36"/>
      <c r="K45" s="36"/>
      <c r="L45" s="129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2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31" t="s">
        <v>14</v>
      </c>
      <c r="D47" s="36"/>
      <c r="E47" s="36"/>
      <c r="F47" s="36"/>
      <c r="G47" s="36"/>
      <c r="H47" s="36"/>
      <c r="I47" s="36"/>
      <c r="J47" s="36"/>
      <c r="K47" s="36"/>
      <c r="L47" s="12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5" t="str">
        <f>E7</f>
        <v>Blatnice, ř. km 15,760 – 17,400, Plačovice, revitalizace toku</v>
      </c>
      <c r="F48" s="31"/>
      <c r="G48" s="31"/>
      <c r="H48" s="31"/>
      <c r="I48" s="36"/>
      <c r="J48" s="36"/>
      <c r="K48" s="36"/>
      <c r="L48" s="12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31" t="s">
        <v>90</v>
      </c>
      <c r="D49" s="36"/>
      <c r="E49" s="36"/>
      <c r="F49" s="36"/>
      <c r="G49" s="36"/>
      <c r="H49" s="36"/>
      <c r="I49" s="36"/>
      <c r="J49" s="36"/>
      <c r="K49" s="36"/>
      <c r="L49" s="12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4" t="str">
        <f>E9</f>
        <v>SO-02 - Vegetační úpravy</v>
      </c>
      <c r="F50" s="36"/>
      <c r="G50" s="36"/>
      <c r="H50" s="36"/>
      <c r="I50" s="36"/>
      <c r="J50" s="36"/>
      <c r="K50" s="36"/>
      <c r="L50" s="12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29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31" t="s">
        <v>19</v>
      </c>
      <c r="D52" s="36"/>
      <c r="E52" s="36"/>
      <c r="F52" s="28" t="str">
        <f>F12</f>
        <v xml:space="preserve"> </v>
      </c>
      <c r="G52" s="36"/>
      <c r="H52" s="36"/>
      <c r="I52" s="31" t="s">
        <v>21</v>
      </c>
      <c r="J52" s="67" t="str">
        <f>IF(J12="","",J12)</f>
        <v>30. 7. 2025</v>
      </c>
      <c r="K52" s="36"/>
      <c r="L52" s="12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2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31" t="s">
        <v>23</v>
      </c>
      <c r="D54" s="36"/>
      <c r="E54" s="36"/>
      <c r="F54" s="28" t="str">
        <f>E15</f>
        <v>Povodí Moravy s.p.</v>
      </c>
      <c r="G54" s="36"/>
      <c r="H54" s="36"/>
      <c r="I54" s="31" t="s">
        <v>28</v>
      </c>
      <c r="J54" s="32" t="str">
        <f>E21</f>
        <v>Jesep s.r.o.</v>
      </c>
      <c r="K54" s="36"/>
      <c r="L54" s="12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31" t="s">
        <v>27</v>
      </c>
      <c r="D55" s="36"/>
      <c r="E55" s="36"/>
      <c r="F55" s="28" t="str">
        <f>IF(E18="","",E18)</f>
        <v xml:space="preserve"> </v>
      </c>
      <c r="G55" s="36"/>
      <c r="H55" s="36"/>
      <c r="I55" s="31" t="s">
        <v>31</v>
      </c>
      <c r="J55" s="32" t="str">
        <f>E24</f>
        <v xml:space="preserve"> </v>
      </c>
      <c r="K55" s="36"/>
      <c r="L55" s="12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2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6" t="s">
        <v>93</v>
      </c>
      <c r="D57" s="157"/>
      <c r="E57" s="157"/>
      <c r="F57" s="157"/>
      <c r="G57" s="157"/>
      <c r="H57" s="157"/>
      <c r="I57" s="157"/>
      <c r="J57" s="158" t="s">
        <v>94</v>
      </c>
      <c r="K57" s="157"/>
      <c r="L57" s="12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2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59" t="s">
        <v>66</v>
      </c>
      <c r="D59" s="36"/>
      <c r="E59" s="36"/>
      <c r="F59" s="36"/>
      <c r="G59" s="36"/>
      <c r="H59" s="36"/>
      <c r="I59" s="36"/>
      <c r="J59" s="97">
        <f>J82</f>
        <v>197450</v>
      </c>
      <c r="K59" s="36"/>
      <c r="L59" s="12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95</v>
      </c>
    </row>
    <row r="60" s="11" customFormat="1" ht="24.96" customHeight="1">
      <c r="A60" s="11"/>
      <c r="B60" s="203"/>
      <c r="C60" s="204"/>
      <c r="D60" s="205" t="s">
        <v>239</v>
      </c>
      <c r="E60" s="206"/>
      <c r="F60" s="206"/>
      <c r="G60" s="206"/>
      <c r="H60" s="206"/>
      <c r="I60" s="206"/>
      <c r="J60" s="207">
        <f>J83</f>
        <v>197450</v>
      </c>
      <c r="K60" s="204"/>
      <c r="L60" s="208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</row>
    <row r="61" s="12" customFormat="1" ht="19.92" customHeight="1">
      <c r="A61" s="12"/>
      <c r="B61" s="209"/>
      <c r="C61" s="210"/>
      <c r="D61" s="211" t="s">
        <v>240</v>
      </c>
      <c r="E61" s="212"/>
      <c r="F61" s="212"/>
      <c r="G61" s="212"/>
      <c r="H61" s="212"/>
      <c r="I61" s="212"/>
      <c r="J61" s="213">
        <f>J84</f>
        <v>196270</v>
      </c>
      <c r="K61" s="210"/>
      <c r="L61" s="214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09"/>
      <c r="C62" s="210"/>
      <c r="D62" s="211" t="s">
        <v>273</v>
      </c>
      <c r="E62" s="212"/>
      <c r="F62" s="212"/>
      <c r="G62" s="212"/>
      <c r="H62" s="212"/>
      <c r="I62" s="212"/>
      <c r="J62" s="213">
        <f>J136</f>
        <v>1180</v>
      </c>
      <c r="K62" s="210"/>
      <c r="L62" s="214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2" customFormat="1" ht="21.84" customHeight="1">
      <c r="A63" s="34"/>
      <c r="B63" s="35"/>
      <c r="C63" s="36"/>
      <c r="D63" s="36"/>
      <c r="E63" s="36"/>
      <c r="F63" s="36"/>
      <c r="G63" s="36"/>
      <c r="H63" s="36"/>
      <c r="I63" s="36"/>
      <c r="J63" s="36"/>
      <c r="K63" s="36"/>
      <c r="L63" s="129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="2" customFormat="1" ht="6.96" customHeight="1">
      <c r="A64" s="34"/>
      <c r="B64" s="54"/>
      <c r="C64" s="55"/>
      <c r="D64" s="55"/>
      <c r="E64" s="55"/>
      <c r="F64" s="55"/>
      <c r="G64" s="55"/>
      <c r="H64" s="55"/>
      <c r="I64" s="55"/>
      <c r="J64" s="55"/>
      <c r="K64" s="55"/>
      <c r="L64" s="129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8" s="2" customFormat="1" ht="6.96" customHeight="1">
      <c r="A68" s="34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129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24.96" customHeight="1">
      <c r="A69" s="34"/>
      <c r="B69" s="35"/>
      <c r="C69" s="25" t="s">
        <v>96</v>
      </c>
      <c r="D69" s="36"/>
      <c r="E69" s="36"/>
      <c r="F69" s="36"/>
      <c r="G69" s="36"/>
      <c r="H69" s="36"/>
      <c r="I69" s="36"/>
      <c r="J69" s="36"/>
      <c r="K69" s="36"/>
      <c r="L69" s="129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6.96" customHeight="1">
      <c r="A70" s="34"/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129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2" customHeight="1">
      <c r="A71" s="34"/>
      <c r="B71" s="35"/>
      <c r="C71" s="31" t="s">
        <v>14</v>
      </c>
      <c r="D71" s="36"/>
      <c r="E71" s="36"/>
      <c r="F71" s="36"/>
      <c r="G71" s="36"/>
      <c r="H71" s="36"/>
      <c r="I71" s="36"/>
      <c r="J71" s="36"/>
      <c r="K71" s="36"/>
      <c r="L71" s="129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16.5" customHeight="1">
      <c r="A72" s="34"/>
      <c r="B72" s="35"/>
      <c r="C72" s="36"/>
      <c r="D72" s="36"/>
      <c r="E72" s="155" t="str">
        <f>E7</f>
        <v>Blatnice, ř. km 15,760 – 17,400, Plačovice, revitalizace toku</v>
      </c>
      <c r="F72" s="31"/>
      <c r="G72" s="31"/>
      <c r="H72" s="31"/>
      <c r="I72" s="36"/>
      <c r="J72" s="36"/>
      <c r="K72" s="36"/>
      <c r="L72" s="129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31" t="s">
        <v>90</v>
      </c>
      <c r="D73" s="36"/>
      <c r="E73" s="36"/>
      <c r="F73" s="36"/>
      <c r="G73" s="36"/>
      <c r="H73" s="36"/>
      <c r="I73" s="36"/>
      <c r="J73" s="36"/>
      <c r="K73" s="36"/>
      <c r="L73" s="129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16.5" customHeight="1">
      <c r="A74" s="34"/>
      <c r="B74" s="35"/>
      <c r="C74" s="36"/>
      <c r="D74" s="36"/>
      <c r="E74" s="64" t="str">
        <f>E9</f>
        <v>SO-02 - Vegetační úpravy</v>
      </c>
      <c r="F74" s="36"/>
      <c r="G74" s="36"/>
      <c r="H74" s="36"/>
      <c r="I74" s="36"/>
      <c r="J74" s="36"/>
      <c r="K74" s="36"/>
      <c r="L74" s="129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6.96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29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2" customHeight="1">
      <c r="A76" s="34"/>
      <c r="B76" s="35"/>
      <c r="C76" s="31" t="s">
        <v>19</v>
      </c>
      <c r="D76" s="36"/>
      <c r="E76" s="36"/>
      <c r="F76" s="28" t="str">
        <f>F12</f>
        <v xml:space="preserve"> </v>
      </c>
      <c r="G76" s="36"/>
      <c r="H76" s="36"/>
      <c r="I76" s="31" t="s">
        <v>21</v>
      </c>
      <c r="J76" s="67" t="str">
        <f>IF(J12="","",J12)</f>
        <v>30. 7. 2025</v>
      </c>
      <c r="K76" s="36"/>
      <c r="L76" s="12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6.96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2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15.15" customHeight="1">
      <c r="A78" s="34"/>
      <c r="B78" s="35"/>
      <c r="C78" s="31" t="s">
        <v>23</v>
      </c>
      <c r="D78" s="36"/>
      <c r="E78" s="36"/>
      <c r="F78" s="28" t="str">
        <f>E15</f>
        <v>Povodí Moravy s.p.</v>
      </c>
      <c r="G78" s="36"/>
      <c r="H78" s="36"/>
      <c r="I78" s="31" t="s">
        <v>28</v>
      </c>
      <c r="J78" s="32" t="str">
        <f>E21</f>
        <v>Jesep s.r.o.</v>
      </c>
      <c r="K78" s="36"/>
      <c r="L78" s="129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2" customFormat="1" ht="15.15" customHeight="1">
      <c r="A79" s="34"/>
      <c r="B79" s="35"/>
      <c r="C79" s="31" t="s">
        <v>27</v>
      </c>
      <c r="D79" s="36"/>
      <c r="E79" s="36"/>
      <c r="F79" s="28" t="str">
        <f>IF(E18="","",E18)</f>
        <v xml:space="preserve"> </v>
      </c>
      <c r="G79" s="36"/>
      <c r="H79" s="36"/>
      <c r="I79" s="31" t="s">
        <v>31</v>
      </c>
      <c r="J79" s="32" t="str">
        <f>E24</f>
        <v xml:space="preserve"> </v>
      </c>
      <c r="K79" s="36"/>
      <c r="L79" s="129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="2" customFormat="1" ht="10.32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29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="9" customFormat="1" ht="29.28" customHeight="1">
      <c r="A81" s="160"/>
      <c r="B81" s="161"/>
      <c r="C81" s="162" t="s">
        <v>97</v>
      </c>
      <c r="D81" s="163" t="s">
        <v>53</v>
      </c>
      <c r="E81" s="163" t="s">
        <v>49</v>
      </c>
      <c r="F81" s="163" t="s">
        <v>50</v>
      </c>
      <c r="G81" s="163" t="s">
        <v>98</v>
      </c>
      <c r="H81" s="163" t="s">
        <v>99</v>
      </c>
      <c r="I81" s="163" t="s">
        <v>100</v>
      </c>
      <c r="J81" s="163" t="s">
        <v>94</v>
      </c>
      <c r="K81" s="164" t="s">
        <v>101</v>
      </c>
      <c r="L81" s="165"/>
      <c r="M81" s="87" t="s">
        <v>17</v>
      </c>
      <c r="N81" s="88" t="s">
        <v>38</v>
      </c>
      <c r="O81" s="88" t="s">
        <v>102</v>
      </c>
      <c r="P81" s="88" t="s">
        <v>103</v>
      </c>
      <c r="Q81" s="88" t="s">
        <v>104</v>
      </c>
      <c r="R81" s="88" t="s">
        <v>105</v>
      </c>
      <c r="S81" s="88" t="s">
        <v>106</v>
      </c>
      <c r="T81" s="89" t="s">
        <v>107</v>
      </c>
      <c r="U81" s="160"/>
      <c r="V81" s="160"/>
      <c r="W81" s="160"/>
      <c r="X81" s="160"/>
      <c r="Y81" s="160"/>
      <c r="Z81" s="160"/>
      <c r="AA81" s="160"/>
      <c r="AB81" s="160"/>
      <c r="AC81" s="160"/>
      <c r="AD81" s="160"/>
      <c r="AE81" s="160"/>
    </row>
    <row r="82" s="2" customFormat="1" ht="22.8" customHeight="1">
      <c r="A82" s="34"/>
      <c r="B82" s="35"/>
      <c r="C82" s="94" t="s">
        <v>108</v>
      </c>
      <c r="D82" s="36"/>
      <c r="E82" s="36"/>
      <c r="F82" s="36"/>
      <c r="G82" s="36"/>
      <c r="H82" s="36"/>
      <c r="I82" s="36"/>
      <c r="J82" s="166">
        <f>BK82</f>
        <v>197450</v>
      </c>
      <c r="K82" s="36"/>
      <c r="L82" s="40"/>
      <c r="M82" s="90"/>
      <c r="N82" s="167"/>
      <c r="O82" s="91"/>
      <c r="P82" s="168">
        <f>P83</f>
        <v>84.886700000000019</v>
      </c>
      <c r="Q82" s="91"/>
      <c r="R82" s="168">
        <f>R83</f>
        <v>2.2007999999999996</v>
      </c>
      <c r="S82" s="91"/>
      <c r="T82" s="169">
        <f>T83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9" t="s">
        <v>67</v>
      </c>
      <c r="AU82" s="19" t="s">
        <v>95</v>
      </c>
      <c r="BK82" s="170">
        <f>BK83</f>
        <v>197450</v>
      </c>
    </row>
    <row r="83" s="13" customFormat="1" ht="25.92" customHeight="1">
      <c r="A83" s="13"/>
      <c r="B83" s="215"/>
      <c r="C83" s="216"/>
      <c r="D83" s="217" t="s">
        <v>67</v>
      </c>
      <c r="E83" s="218" t="s">
        <v>241</v>
      </c>
      <c r="F83" s="218" t="s">
        <v>242</v>
      </c>
      <c r="G83" s="216"/>
      <c r="H83" s="216"/>
      <c r="I83" s="216"/>
      <c r="J83" s="219">
        <f>BK83</f>
        <v>197450</v>
      </c>
      <c r="K83" s="216"/>
      <c r="L83" s="220"/>
      <c r="M83" s="221"/>
      <c r="N83" s="222"/>
      <c r="O83" s="222"/>
      <c r="P83" s="223">
        <f>P84+P136</f>
        <v>84.886700000000019</v>
      </c>
      <c r="Q83" s="222"/>
      <c r="R83" s="223">
        <f>R84+R136</f>
        <v>2.2007999999999996</v>
      </c>
      <c r="S83" s="222"/>
      <c r="T83" s="224">
        <f>T84+T136</f>
        <v>0</v>
      </c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R83" s="225" t="s">
        <v>76</v>
      </c>
      <c r="AT83" s="226" t="s">
        <v>67</v>
      </c>
      <c r="AU83" s="226" t="s">
        <v>68</v>
      </c>
      <c r="AY83" s="225" t="s">
        <v>115</v>
      </c>
      <c r="BK83" s="227">
        <f>BK84+BK136</f>
        <v>197450</v>
      </c>
    </row>
    <row r="84" s="13" customFormat="1" ht="22.8" customHeight="1">
      <c r="A84" s="13"/>
      <c r="B84" s="215"/>
      <c r="C84" s="216"/>
      <c r="D84" s="217" t="s">
        <v>67</v>
      </c>
      <c r="E84" s="228" t="s">
        <v>76</v>
      </c>
      <c r="F84" s="228" t="s">
        <v>243</v>
      </c>
      <c r="G84" s="216"/>
      <c r="H84" s="216"/>
      <c r="I84" s="216"/>
      <c r="J84" s="229">
        <f>BK84</f>
        <v>196270</v>
      </c>
      <c r="K84" s="216"/>
      <c r="L84" s="220"/>
      <c r="M84" s="221"/>
      <c r="N84" s="222"/>
      <c r="O84" s="222"/>
      <c r="P84" s="223">
        <f>SUM(P85:P135)</f>
        <v>82.883700000000019</v>
      </c>
      <c r="Q84" s="222"/>
      <c r="R84" s="223">
        <f>SUM(R85:R135)</f>
        <v>2.2007999999999996</v>
      </c>
      <c r="S84" s="222"/>
      <c r="T84" s="224">
        <f>SUM(T85:T135)</f>
        <v>0</v>
      </c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R84" s="225" t="s">
        <v>76</v>
      </c>
      <c r="AT84" s="226" t="s">
        <v>67</v>
      </c>
      <c r="AU84" s="226" t="s">
        <v>76</v>
      </c>
      <c r="AY84" s="225" t="s">
        <v>115</v>
      </c>
      <c r="BK84" s="227">
        <f>SUM(BK85:BK135)</f>
        <v>196270</v>
      </c>
    </row>
    <row r="85" s="2" customFormat="1" ht="24.15" customHeight="1">
      <c r="A85" s="34"/>
      <c r="B85" s="35"/>
      <c r="C85" s="171" t="s">
        <v>76</v>
      </c>
      <c r="D85" s="171" t="s">
        <v>109</v>
      </c>
      <c r="E85" s="172" t="s">
        <v>517</v>
      </c>
      <c r="F85" s="173" t="s">
        <v>518</v>
      </c>
      <c r="G85" s="174" t="s">
        <v>253</v>
      </c>
      <c r="H85" s="175">
        <v>33</v>
      </c>
      <c r="I85" s="176">
        <v>57.600000000000001</v>
      </c>
      <c r="J85" s="176">
        <f>ROUND(I85*H85,2)</f>
        <v>1900.8</v>
      </c>
      <c r="K85" s="173" t="s">
        <v>113</v>
      </c>
      <c r="L85" s="40"/>
      <c r="M85" s="177" t="s">
        <v>17</v>
      </c>
      <c r="N85" s="178" t="s">
        <v>39</v>
      </c>
      <c r="O85" s="179">
        <v>0.14099999999999999</v>
      </c>
      <c r="P85" s="179">
        <f>O85*H85</f>
        <v>4.6529999999999996</v>
      </c>
      <c r="Q85" s="179">
        <v>0</v>
      </c>
      <c r="R85" s="179">
        <f>Q85*H85</f>
        <v>0</v>
      </c>
      <c r="S85" s="179">
        <v>0</v>
      </c>
      <c r="T85" s="180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1" t="s">
        <v>130</v>
      </c>
      <c r="AT85" s="181" t="s">
        <v>109</v>
      </c>
      <c r="AU85" s="181" t="s">
        <v>78</v>
      </c>
      <c r="AY85" s="19" t="s">
        <v>115</v>
      </c>
      <c r="BE85" s="182">
        <f>IF(N85="základní",J85,0)</f>
        <v>1900.8</v>
      </c>
      <c r="BF85" s="182">
        <f>IF(N85="snížená",J85,0)</f>
        <v>0</v>
      </c>
      <c r="BG85" s="182">
        <f>IF(N85="zákl. přenesená",J85,0)</f>
        <v>0</v>
      </c>
      <c r="BH85" s="182">
        <f>IF(N85="sníž. přenesená",J85,0)</f>
        <v>0</v>
      </c>
      <c r="BI85" s="182">
        <f>IF(N85="nulová",J85,0)</f>
        <v>0</v>
      </c>
      <c r="BJ85" s="19" t="s">
        <v>76</v>
      </c>
      <c r="BK85" s="182">
        <f>ROUND(I85*H85,2)</f>
        <v>1900.8</v>
      </c>
      <c r="BL85" s="19" t="s">
        <v>130</v>
      </c>
      <c r="BM85" s="181" t="s">
        <v>519</v>
      </c>
    </row>
    <row r="86" s="2" customFormat="1">
      <c r="A86" s="34"/>
      <c r="B86" s="35"/>
      <c r="C86" s="36"/>
      <c r="D86" s="183" t="s">
        <v>117</v>
      </c>
      <c r="E86" s="36"/>
      <c r="F86" s="184" t="s">
        <v>520</v>
      </c>
      <c r="G86" s="36"/>
      <c r="H86" s="36"/>
      <c r="I86" s="36"/>
      <c r="J86" s="36"/>
      <c r="K86" s="36"/>
      <c r="L86" s="40"/>
      <c r="M86" s="185"/>
      <c r="N86" s="186"/>
      <c r="O86" s="79"/>
      <c r="P86" s="79"/>
      <c r="Q86" s="79"/>
      <c r="R86" s="79"/>
      <c r="S86" s="79"/>
      <c r="T86" s="80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9" t="s">
        <v>117</v>
      </c>
      <c r="AU86" s="19" t="s">
        <v>78</v>
      </c>
    </row>
    <row r="87" s="10" customFormat="1">
      <c r="A87" s="10"/>
      <c r="B87" s="189"/>
      <c r="C87" s="190"/>
      <c r="D87" s="187" t="s">
        <v>136</v>
      </c>
      <c r="E87" s="191" t="s">
        <v>17</v>
      </c>
      <c r="F87" s="192" t="s">
        <v>521</v>
      </c>
      <c r="G87" s="190"/>
      <c r="H87" s="193">
        <v>33</v>
      </c>
      <c r="I87" s="190"/>
      <c r="J87" s="190"/>
      <c r="K87" s="190"/>
      <c r="L87" s="194"/>
      <c r="M87" s="195"/>
      <c r="N87" s="196"/>
      <c r="O87" s="196"/>
      <c r="P87" s="196"/>
      <c r="Q87" s="196"/>
      <c r="R87" s="196"/>
      <c r="S87" s="196"/>
      <c r="T87" s="197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T87" s="198" t="s">
        <v>136</v>
      </c>
      <c r="AU87" s="198" t="s">
        <v>78</v>
      </c>
      <c r="AV87" s="10" t="s">
        <v>78</v>
      </c>
      <c r="AW87" s="10" t="s">
        <v>30</v>
      </c>
      <c r="AX87" s="10" t="s">
        <v>68</v>
      </c>
      <c r="AY87" s="198" t="s">
        <v>115</v>
      </c>
    </row>
    <row r="88" s="14" customFormat="1">
      <c r="A88" s="14"/>
      <c r="B88" s="230"/>
      <c r="C88" s="231"/>
      <c r="D88" s="187" t="s">
        <v>136</v>
      </c>
      <c r="E88" s="232" t="s">
        <v>17</v>
      </c>
      <c r="F88" s="233" t="s">
        <v>250</v>
      </c>
      <c r="G88" s="231"/>
      <c r="H88" s="234">
        <v>33</v>
      </c>
      <c r="I88" s="231"/>
      <c r="J88" s="231"/>
      <c r="K88" s="231"/>
      <c r="L88" s="235"/>
      <c r="M88" s="236"/>
      <c r="N88" s="237"/>
      <c r="O88" s="237"/>
      <c r="P88" s="237"/>
      <c r="Q88" s="237"/>
      <c r="R88" s="237"/>
      <c r="S88" s="237"/>
      <c r="T88" s="238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39" t="s">
        <v>136</v>
      </c>
      <c r="AU88" s="239" t="s">
        <v>78</v>
      </c>
      <c r="AV88" s="14" t="s">
        <v>130</v>
      </c>
      <c r="AW88" s="14" t="s">
        <v>30</v>
      </c>
      <c r="AX88" s="14" t="s">
        <v>76</v>
      </c>
      <c r="AY88" s="239" t="s">
        <v>115</v>
      </c>
    </row>
    <row r="89" s="2" customFormat="1" ht="24.15" customHeight="1">
      <c r="A89" s="34"/>
      <c r="B89" s="35"/>
      <c r="C89" s="171" t="s">
        <v>78</v>
      </c>
      <c r="D89" s="171" t="s">
        <v>109</v>
      </c>
      <c r="E89" s="172" t="s">
        <v>522</v>
      </c>
      <c r="F89" s="173" t="s">
        <v>523</v>
      </c>
      <c r="G89" s="174" t="s">
        <v>253</v>
      </c>
      <c r="H89" s="175">
        <v>30</v>
      </c>
      <c r="I89" s="176">
        <v>40.5</v>
      </c>
      <c r="J89" s="176">
        <f>ROUND(I89*H89,2)</f>
        <v>1215</v>
      </c>
      <c r="K89" s="173" t="s">
        <v>113</v>
      </c>
      <c r="L89" s="40"/>
      <c r="M89" s="177" t="s">
        <v>17</v>
      </c>
      <c r="N89" s="178" t="s">
        <v>39</v>
      </c>
      <c r="O89" s="179">
        <v>0.099000000000000005</v>
      </c>
      <c r="P89" s="179">
        <f>O89*H89</f>
        <v>2.9700000000000002</v>
      </c>
      <c r="Q89" s="179">
        <v>0</v>
      </c>
      <c r="R89" s="179">
        <f>Q89*H89</f>
        <v>0</v>
      </c>
      <c r="S89" s="179">
        <v>0</v>
      </c>
      <c r="T89" s="180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1" t="s">
        <v>130</v>
      </c>
      <c r="AT89" s="181" t="s">
        <v>109</v>
      </c>
      <c r="AU89" s="181" t="s">
        <v>78</v>
      </c>
      <c r="AY89" s="19" t="s">
        <v>115</v>
      </c>
      <c r="BE89" s="182">
        <f>IF(N89="základní",J89,0)</f>
        <v>1215</v>
      </c>
      <c r="BF89" s="182">
        <f>IF(N89="snížená",J89,0)</f>
        <v>0</v>
      </c>
      <c r="BG89" s="182">
        <f>IF(N89="zákl. přenesená",J89,0)</f>
        <v>0</v>
      </c>
      <c r="BH89" s="182">
        <f>IF(N89="sníž. přenesená",J89,0)</f>
        <v>0</v>
      </c>
      <c r="BI89" s="182">
        <f>IF(N89="nulová",J89,0)</f>
        <v>0</v>
      </c>
      <c r="BJ89" s="19" t="s">
        <v>76</v>
      </c>
      <c r="BK89" s="182">
        <f>ROUND(I89*H89,2)</f>
        <v>1215</v>
      </c>
      <c r="BL89" s="19" t="s">
        <v>130</v>
      </c>
      <c r="BM89" s="181" t="s">
        <v>524</v>
      </c>
    </row>
    <row r="90" s="2" customFormat="1">
      <c r="A90" s="34"/>
      <c r="B90" s="35"/>
      <c r="C90" s="36"/>
      <c r="D90" s="183" t="s">
        <v>117</v>
      </c>
      <c r="E90" s="36"/>
      <c r="F90" s="184" t="s">
        <v>525</v>
      </c>
      <c r="G90" s="36"/>
      <c r="H90" s="36"/>
      <c r="I90" s="36"/>
      <c r="J90" s="36"/>
      <c r="K90" s="36"/>
      <c r="L90" s="40"/>
      <c r="M90" s="185"/>
      <c r="N90" s="186"/>
      <c r="O90" s="79"/>
      <c r="P90" s="79"/>
      <c r="Q90" s="79"/>
      <c r="R90" s="79"/>
      <c r="S90" s="79"/>
      <c r="T90" s="80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9" t="s">
        <v>117</v>
      </c>
      <c r="AU90" s="19" t="s">
        <v>78</v>
      </c>
    </row>
    <row r="91" s="10" customFormat="1">
      <c r="A91" s="10"/>
      <c r="B91" s="189"/>
      <c r="C91" s="190"/>
      <c r="D91" s="187" t="s">
        <v>136</v>
      </c>
      <c r="E91" s="191" t="s">
        <v>17</v>
      </c>
      <c r="F91" s="192" t="s">
        <v>526</v>
      </c>
      <c r="G91" s="190"/>
      <c r="H91" s="193">
        <v>30</v>
      </c>
      <c r="I91" s="190"/>
      <c r="J91" s="190"/>
      <c r="K91" s="190"/>
      <c r="L91" s="194"/>
      <c r="M91" s="195"/>
      <c r="N91" s="196"/>
      <c r="O91" s="196"/>
      <c r="P91" s="196"/>
      <c r="Q91" s="196"/>
      <c r="R91" s="196"/>
      <c r="S91" s="196"/>
      <c r="T91" s="197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T91" s="198" t="s">
        <v>136</v>
      </c>
      <c r="AU91" s="198" t="s">
        <v>78</v>
      </c>
      <c r="AV91" s="10" t="s">
        <v>78</v>
      </c>
      <c r="AW91" s="10" t="s">
        <v>30</v>
      </c>
      <c r="AX91" s="10" t="s">
        <v>76</v>
      </c>
      <c r="AY91" s="198" t="s">
        <v>115</v>
      </c>
    </row>
    <row r="92" s="2" customFormat="1" ht="24.15" customHeight="1">
      <c r="A92" s="34"/>
      <c r="B92" s="35"/>
      <c r="C92" s="171" t="s">
        <v>125</v>
      </c>
      <c r="D92" s="171" t="s">
        <v>109</v>
      </c>
      <c r="E92" s="172" t="s">
        <v>527</v>
      </c>
      <c r="F92" s="173" t="s">
        <v>528</v>
      </c>
      <c r="G92" s="174" t="s">
        <v>253</v>
      </c>
      <c r="H92" s="175">
        <v>33</v>
      </c>
      <c r="I92" s="176">
        <v>164</v>
      </c>
      <c r="J92" s="176">
        <f>ROUND(I92*H92,2)</f>
        <v>5412</v>
      </c>
      <c r="K92" s="173" t="s">
        <v>113</v>
      </c>
      <c r="L92" s="40"/>
      <c r="M92" s="177" t="s">
        <v>17</v>
      </c>
      <c r="N92" s="178" t="s">
        <v>39</v>
      </c>
      <c r="O92" s="179">
        <v>0.39600000000000002</v>
      </c>
      <c r="P92" s="179">
        <f>O92*H92</f>
        <v>13.068000000000001</v>
      </c>
      <c r="Q92" s="179">
        <v>0</v>
      </c>
      <c r="R92" s="179">
        <f>Q92*H92</f>
        <v>0</v>
      </c>
      <c r="S92" s="179">
        <v>0</v>
      </c>
      <c r="T92" s="180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1" t="s">
        <v>130</v>
      </c>
      <c r="AT92" s="181" t="s">
        <v>109</v>
      </c>
      <c r="AU92" s="181" t="s">
        <v>78</v>
      </c>
      <c r="AY92" s="19" t="s">
        <v>115</v>
      </c>
      <c r="BE92" s="182">
        <f>IF(N92="základní",J92,0)</f>
        <v>5412</v>
      </c>
      <c r="BF92" s="182">
        <f>IF(N92="snížená",J92,0)</f>
        <v>0</v>
      </c>
      <c r="BG92" s="182">
        <f>IF(N92="zákl. přenesená",J92,0)</f>
        <v>0</v>
      </c>
      <c r="BH92" s="182">
        <f>IF(N92="sníž. přenesená",J92,0)</f>
        <v>0</v>
      </c>
      <c r="BI92" s="182">
        <f>IF(N92="nulová",J92,0)</f>
        <v>0</v>
      </c>
      <c r="BJ92" s="19" t="s">
        <v>76</v>
      </c>
      <c r="BK92" s="182">
        <f>ROUND(I92*H92,2)</f>
        <v>5412</v>
      </c>
      <c r="BL92" s="19" t="s">
        <v>130</v>
      </c>
      <c r="BM92" s="181" t="s">
        <v>529</v>
      </c>
    </row>
    <row r="93" s="2" customFormat="1">
      <c r="A93" s="34"/>
      <c r="B93" s="35"/>
      <c r="C93" s="36"/>
      <c r="D93" s="183" t="s">
        <v>117</v>
      </c>
      <c r="E93" s="36"/>
      <c r="F93" s="184" t="s">
        <v>530</v>
      </c>
      <c r="G93" s="36"/>
      <c r="H93" s="36"/>
      <c r="I93" s="36"/>
      <c r="J93" s="36"/>
      <c r="K93" s="36"/>
      <c r="L93" s="40"/>
      <c r="M93" s="185"/>
      <c r="N93" s="186"/>
      <c r="O93" s="79"/>
      <c r="P93" s="79"/>
      <c r="Q93" s="79"/>
      <c r="R93" s="79"/>
      <c r="S93" s="79"/>
      <c r="T93" s="80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9" t="s">
        <v>117</v>
      </c>
      <c r="AU93" s="19" t="s">
        <v>78</v>
      </c>
    </row>
    <row r="94" s="10" customFormat="1">
      <c r="A94" s="10"/>
      <c r="B94" s="189"/>
      <c r="C94" s="190"/>
      <c r="D94" s="187" t="s">
        <v>136</v>
      </c>
      <c r="E94" s="191" t="s">
        <v>17</v>
      </c>
      <c r="F94" s="192" t="s">
        <v>521</v>
      </c>
      <c r="G94" s="190"/>
      <c r="H94" s="193">
        <v>33</v>
      </c>
      <c r="I94" s="190"/>
      <c r="J94" s="190"/>
      <c r="K94" s="190"/>
      <c r="L94" s="194"/>
      <c r="M94" s="195"/>
      <c r="N94" s="196"/>
      <c r="O94" s="196"/>
      <c r="P94" s="196"/>
      <c r="Q94" s="196"/>
      <c r="R94" s="196"/>
      <c r="S94" s="196"/>
      <c r="T94" s="197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198" t="s">
        <v>136</v>
      </c>
      <c r="AU94" s="198" t="s">
        <v>78</v>
      </c>
      <c r="AV94" s="10" t="s">
        <v>78</v>
      </c>
      <c r="AW94" s="10" t="s">
        <v>30</v>
      </c>
      <c r="AX94" s="10" t="s">
        <v>68</v>
      </c>
      <c r="AY94" s="198" t="s">
        <v>115</v>
      </c>
    </row>
    <row r="95" s="14" customFormat="1">
      <c r="A95" s="14"/>
      <c r="B95" s="230"/>
      <c r="C95" s="231"/>
      <c r="D95" s="187" t="s">
        <v>136</v>
      </c>
      <c r="E95" s="232" t="s">
        <v>17</v>
      </c>
      <c r="F95" s="233" t="s">
        <v>250</v>
      </c>
      <c r="G95" s="231"/>
      <c r="H95" s="234">
        <v>33</v>
      </c>
      <c r="I95" s="231"/>
      <c r="J95" s="231"/>
      <c r="K95" s="231"/>
      <c r="L95" s="235"/>
      <c r="M95" s="236"/>
      <c r="N95" s="237"/>
      <c r="O95" s="237"/>
      <c r="P95" s="237"/>
      <c r="Q95" s="237"/>
      <c r="R95" s="237"/>
      <c r="S95" s="237"/>
      <c r="T95" s="238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39" t="s">
        <v>136</v>
      </c>
      <c r="AU95" s="239" t="s">
        <v>78</v>
      </c>
      <c r="AV95" s="14" t="s">
        <v>130</v>
      </c>
      <c r="AW95" s="14" t="s">
        <v>30</v>
      </c>
      <c r="AX95" s="14" t="s">
        <v>76</v>
      </c>
      <c r="AY95" s="239" t="s">
        <v>115</v>
      </c>
    </row>
    <row r="96" s="2" customFormat="1" ht="24.15" customHeight="1">
      <c r="A96" s="34"/>
      <c r="B96" s="35"/>
      <c r="C96" s="171" t="s">
        <v>130</v>
      </c>
      <c r="D96" s="171" t="s">
        <v>109</v>
      </c>
      <c r="E96" s="172" t="s">
        <v>531</v>
      </c>
      <c r="F96" s="173" t="s">
        <v>532</v>
      </c>
      <c r="G96" s="174" t="s">
        <v>253</v>
      </c>
      <c r="H96" s="175">
        <v>30</v>
      </c>
      <c r="I96" s="176">
        <v>102</v>
      </c>
      <c r="J96" s="176">
        <f>ROUND(I96*H96,2)</f>
        <v>3060</v>
      </c>
      <c r="K96" s="173" t="s">
        <v>113</v>
      </c>
      <c r="L96" s="40"/>
      <c r="M96" s="177" t="s">
        <v>17</v>
      </c>
      <c r="N96" s="178" t="s">
        <v>39</v>
      </c>
      <c r="O96" s="179">
        <v>0.248</v>
      </c>
      <c r="P96" s="179">
        <f>O96*H96</f>
        <v>7.4399999999999995</v>
      </c>
      <c r="Q96" s="179">
        <v>0</v>
      </c>
      <c r="R96" s="179">
        <f>Q96*H96</f>
        <v>0</v>
      </c>
      <c r="S96" s="179">
        <v>0</v>
      </c>
      <c r="T96" s="180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1" t="s">
        <v>130</v>
      </c>
      <c r="AT96" s="181" t="s">
        <v>109</v>
      </c>
      <c r="AU96" s="181" t="s">
        <v>78</v>
      </c>
      <c r="AY96" s="19" t="s">
        <v>115</v>
      </c>
      <c r="BE96" s="182">
        <f>IF(N96="základní",J96,0)</f>
        <v>3060</v>
      </c>
      <c r="BF96" s="182">
        <f>IF(N96="snížená",J96,0)</f>
        <v>0</v>
      </c>
      <c r="BG96" s="182">
        <f>IF(N96="zákl. přenesená",J96,0)</f>
        <v>0</v>
      </c>
      <c r="BH96" s="182">
        <f>IF(N96="sníž. přenesená",J96,0)</f>
        <v>0</v>
      </c>
      <c r="BI96" s="182">
        <f>IF(N96="nulová",J96,0)</f>
        <v>0</v>
      </c>
      <c r="BJ96" s="19" t="s">
        <v>76</v>
      </c>
      <c r="BK96" s="182">
        <f>ROUND(I96*H96,2)</f>
        <v>3060</v>
      </c>
      <c r="BL96" s="19" t="s">
        <v>130</v>
      </c>
      <c r="BM96" s="181" t="s">
        <v>533</v>
      </c>
    </row>
    <row r="97" s="2" customFormat="1">
      <c r="A97" s="34"/>
      <c r="B97" s="35"/>
      <c r="C97" s="36"/>
      <c r="D97" s="183" t="s">
        <v>117</v>
      </c>
      <c r="E97" s="36"/>
      <c r="F97" s="184" t="s">
        <v>534</v>
      </c>
      <c r="G97" s="36"/>
      <c r="H97" s="36"/>
      <c r="I97" s="36"/>
      <c r="J97" s="36"/>
      <c r="K97" s="36"/>
      <c r="L97" s="40"/>
      <c r="M97" s="185"/>
      <c r="N97" s="186"/>
      <c r="O97" s="79"/>
      <c r="P97" s="79"/>
      <c r="Q97" s="79"/>
      <c r="R97" s="79"/>
      <c r="S97" s="79"/>
      <c r="T97" s="80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9" t="s">
        <v>117</v>
      </c>
      <c r="AU97" s="19" t="s">
        <v>78</v>
      </c>
    </row>
    <row r="98" s="10" customFormat="1">
      <c r="A98" s="10"/>
      <c r="B98" s="189"/>
      <c r="C98" s="190"/>
      <c r="D98" s="187" t="s">
        <v>136</v>
      </c>
      <c r="E98" s="191" t="s">
        <v>17</v>
      </c>
      <c r="F98" s="192" t="s">
        <v>526</v>
      </c>
      <c r="G98" s="190"/>
      <c r="H98" s="193">
        <v>30</v>
      </c>
      <c r="I98" s="190"/>
      <c r="J98" s="190"/>
      <c r="K98" s="190"/>
      <c r="L98" s="194"/>
      <c r="M98" s="195"/>
      <c r="N98" s="196"/>
      <c r="O98" s="196"/>
      <c r="P98" s="196"/>
      <c r="Q98" s="196"/>
      <c r="R98" s="196"/>
      <c r="S98" s="196"/>
      <c r="T98" s="197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198" t="s">
        <v>136</v>
      </c>
      <c r="AU98" s="198" t="s">
        <v>78</v>
      </c>
      <c r="AV98" s="10" t="s">
        <v>78</v>
      </c>
      <c r="AW98" s="10" t="s">
        <v>30</v>
      </c>
      <c r="AX98" s="10" t="s">
        <v>76</v>
      </c>
      <c r="AY98" s="198" t="s">
        <v>115</v>
      </c>
    </row>
    <row r="99" s="2" customFormat="1" ht="16.5" customHeight="1">
      <c r="A99" s="34"/>
      <c r="B99" s="35"/>
      <c r="C99" s="171" t="s">
        <v>137</v>
      </c>
      <c r="D99" s="171" t="s">
        <v>109</v>
      </c>
      <c r="E99" s="172" t="s">
        <v>535</v>
      </c>
      <c r="F99" s="173" t="s">
        <v>536</v>
      </c>
      <c r="G99" s="174" t="s">
        <v>253</v>
      </c>
      <c r="H99" s="175">
        <v>33</v>
      </c>
      <c r="I99" s="176">
        <v>1500</v>
      </c>
      <c r="J99" s="176">
        <f>ROUND(I99*H99,2)</f>
        <v>49500</v>
      </c>
      <c r="K99" s="173" t="s">
        <v>17</v>
      </c>
      <c r="L99" s="40"/>
      <c r="M99" s="177" t="s">
        <v>17</v>
      </c>
      <c r="N99" s="178" t="s">
        <v>39</v>
      </c>
      <c r="O99" s="179">
        <v>0.93000000000000005</v>
      </c>
      <c r="P99" s="179">
        <f>O99*H99</f>
        <v>30.690000000000001</v>
      </c>
      <c r="Q99" s="179">
        <v>0.0025999999999999999</v>
      </c>
      <c r="R99" s="179">
        <f>Q99*H99</f>
        <v>0.085800000000000001</v>
      </c>
      <c r="S99" s="179">
        <v>0</v>
      </c>
      <c r="T99" s="180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1" t="s">
        <v>130</v>
      </c>
      <c r="AT99" s="181" t="s">
        <v>109</v>
      </c>
      <c r="AU99" s="181" t="s">
        <v>78</v>
      </c>
      <c r="AY99" s="19" t="s">
        <v>115</v>
      </c>
      <c r="BE99" s="182">
        <f>IF(N99="základní",J99,0)</f>
        <v>49500</v>
      </c>
      <c r="BF99" s="182">
        <f>IF(N99="snížená",J99,0)</f>
        <v>0</v>
      </c>
      <c r="BG99" s="182">
        <f>IF(N99="zákl. přenesená",J99,0)</f>
        <v>0</v>
      </c>
      <c r="BH99" s="182">
        <f>IF(N99="sníž. přenesená",J99,0)</f>
        <v>0</v>
      </c>
      <c r="BI99" s="182">
        <f>IF(N99="nulová",J99,0)</f>
        <v>0</v>
      </c>
      <c r="BJ99" s="19" t="s">
        <v>76</v>
      </c>
      <c r="BK99" s="182">
        <f>ROUND(I99*H99,2)</f>
        <v>49500</v>
      </c>
      <c r="BL99" s="19" t="s">
        <v>130</v>
      </c>
      <c r="BM99" s="181" t="s">
        <v>537</v>
      </c>
    </row>
    <row r="100" s="2" customFormat="1">
      <c r="A100" s="34"/>
      <c r="B100" s="35"/>
      <c r="C100" s="36"/>
      <c r="D100" s="187" t="s">
        <v>123</v>
      </c>
      <c r="E100" s="36"/>
      <c r="F100" s="188" t="s">
        <v>538</v>
      </c>
      <c r="G100" s="36"/>
      <c r="H100" s="36"/>
      <c r="I100" s="36"/>
      <c r="J100" s="36"/>
      <c r="K100" s="36"/>
      <c r="L100" s="40"/>
      <c r="M100" s="185"/>
      <c r="N100" s="186"/>
      <c r="O100" s="79"/>
      <c r="P100" s="79"/>
      <c r="Q100" s="79"/>
      <c r="R100" s="79"/>
      <c r="S100" s="79"/>
      <c r="T100" s="80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9" t="s">
        <v>123</v>
      </c>
      <c r="AU100" s="19" t="s">
        <v>78</v>
      </c>
    </row>
    <row r="101" s="10" customFormat="1">
      <c r="A101" s="10"/>
      <c r="B101" s="189"/>
      <c r="C101" s="190"/>
      <c r="D101" s="187" t="s">
        <v>136</v>
      </c>
      <c r="E101" s="191" t="s">
        <v>17</v>
      </c>
      <c r="F101" s="192" t="s">
        <v>521</v>
      </c>
      <c r="G101" s="190"/>
      <c r="H101" s="193">
        <v>33</v>
      </c>
      <c r="I101" s="190"/>
      <c r="J101" s="190"/>
      <c r="K101" s="190"/>
      <c r="L101" s="194"/>
      <c r="M101" s="195"/>
      <c r="N101" s="196"/>
      <c r="O101" s="196"/>
      <c r="P101" s="196"/>
      <c r="Q101" s="196"/>
      <c r="R101" s="196"/>
      <c r="S101" s="196"/>
      <c r="T101" s="197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198" t="s">
        <v>136</v>
      </c>
      <c r="AU101" s="198" t="s">
        <v>78</v>
      </c>
      <c r="AV101" s="10" t="s">
        <v>78</v>
      </c>
      <c r="AW101" s="10" t="s">
        <v>30</v>
      </c>
      <c r="AX101" s="10" t="s">
        <v>68</v>
      </c>
      <c r="AY101" s="198" t="s">
        <v>115</v>
      </c>
    </row>
    <row r="102" s="14" customFormat="1">
      <c r="A102" s="14"/>
      <c r="B102" s="230"/>
      <c r="C102" s="231"/>
      <c r="D102" s="187" t="s">
        <v>136</v>
      </c>
      <c r="E102" s="232" t="s">
        <v>17</v>
      </c>
      <c r="F102" s="233" t="s">
        <v>250</v>
      </c>
      <c r="G102" s="231"/>
      <c r="H102" s="234">
        <v>33</v>
      </c>
      <c r="I102" s="231"/>
      <c r="J102" s="231"/>
      <c r="K102" s="231"/>
      <c r="L102" s="235"/>
      <c r="M102" s="236"/>
      <c r="N102" s="237"/>
      <c r="O102" s="237"/>
      <c r="P102" s="237"/>
      <c r="Q102" s="237"/>
      <c r="R102" s="237"/>
      <c r="S102" s="237"/>
      <c r="T102" s="238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39" t="s">
        <v>136</v>
      </c>
      <c r="AU102" s="239" t="s">
        <v>78</v>
      </c>
      <c r="AV102" s="14" t="s">
        <v>130</v>
      </c>
      <c r="AW102" s="14" t="s">
        <v>30</v>
      </c>
      <c r="AX102" s="14" t="s">
        <v>76</v>
      </c>
      <c r="AY102" s="239" t="s">
        <v>115</v>
      </c>
    </row>
    <row r="103" s="2" customFormat="1" ht="21.75" customHeight="1">
      <c r="A103" s="34"/>
      <c r="B103" s="35"/>
      <c r="C103" s="171" t="s">
        <v>143</v>
      </c>
      <c r="D103" s="171" t="s">
        <v>109</v>
      </c>
      <c r="E103" s="172" t="s">
        <v>539</v>
      </c>
      <c r="F103" s="173" t="s">
        <v>540</v>
      </c>
      <c r="G103" s="174" t="s">
        <v>246</v>
      </c>
      <c r="H103" s="175">
        <v>70.5</v>
      </c>
      <c r="I103" s="176">
        <v>77.900000000000006</v>
      </c>
      <c r="J103" s="176">
        <f>ROUND(I103*H103,2)</f>
        <v>5491.9499999999998</v>
      </c>
      <c r="K103" s="173" t="s">
        <v>113</v>
      </c>
      <c r="L103" s="40"/>
      <c r="M103" s="177" t="s">
        <v>17</v>
      </c>
      <c r="N103" s="178" t="s">
        <v>39</v>
      </c>
      <c r="O103" s="179">
        <v>0.18099999999999999</v>
      </c>
      <c r="P103" s="179">
        <f>O103*H103</f>
        <v>12.7605</v>
      </c>
      <c r="Q103" s="179">
        <v>0</v>
      </c>
      <c r="R103" s="179">
        <f>Q103*H103</f>
        <v>0</v>
      </c>
      <c r="S103" s="179">
        <v>0</v>
      </c>
      <c r="T103" s="180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1" t="s">
        <v>130</v>
      </c>
      <c r="AT103" s="181" t="s">
        <v>109</v>
      </c>
      <c r="AU103" s="181" t="s">
        <v>78</v>
      </c>
      <c r="AY103" s="19" t="s">
        <v>115</v>
      </c>
      <c r="BE103" s="182">
        <f>IF(N103="základní",J103,0)</f>
        <v>5491.9499999999998</v>
      </c>
      <c r="BF103" s="182">
        <f>IF(N103="snížená",J103,0)</f>
        <v>0</v>
      </c>
      <c r="BG103" s="182">
        <f>IF(N103="zákl. přenesená",J103,0)</f>
        <v>0</v>
      </c>
      <c r="BH103" s="182">
        <f>IF(N103="sníž. přenesená",J103,0)</f>
        <v>0</v>
      </c>
      <c r="BI103" s="182">
        <f>IF(N103="nulová",J103,0)</f>
        <v>0</v>
      </c>
      <c r="BJ103" s="19" t="s">
        <v>76</v>
      </c>
      <c r="BK103" s="182">
        <f>ROUND(I103*H103,2)</f>
        <v>5491.9499999999998</v>
      </c>
      <c r="BL103" s="19" t="s">
        <v>130</v>
      </c>
      <c r="BM103" s="181" t="s">
        <v>541</v>
      </c>
    </row>
    <row r="104" s="2" customFormat="1">
      <c r="A104" s="34"/>
      <c r="B104" s="35"/>
      <c r="C104" s="36"/>
      <c r="D104" s="183" t="s">
        <v>117</v>
      </c>
      <c r="E104" s="36"/>
      <c r="F104" s="184" t="s">
        <v>542</v>
      </c>
      <c r="G104" s="36"/>
      <c r="H104" s="36"/>
      <c r="I104" s="36"/>
      <c r="J104" s="36"/>
      <c r="K104" s="36"/>
      <c r="L104" s="40"/>
      <c r="M104" s="185"/>
      <c r="N104" s="186"/>
      <c r="O104" s="79"/>
      <c r="P104" s="79"/>
      <c r="Q104" s="79"/>
      <c r="R104" s="79"/>
      <c r="S104" s="79"/>
      <c r="T104" s="80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9" t="s">
        <v>117</v>
      </c>
      <c r="AU104" s="19" t="s">
        <v>78</v>
      </c>
    </row>
    <row r="105" s="10" customFormat="1">
      <c r="A105" s="10"/>
      <c r="B105" s="189"/>
      <c r="C105" s="190"/>
      <c r="D105" s="187" t="s">
        <v>136</v>
      </c>
      <c r="E105" s="191" t="s">
        <v>17</v>
      </c>
      <c r="F105" s="192" t="s">
        <v>543</v>
      </c>
      <c r="G105" s="190"/>
      <c r="H105" s="193">
        <v>49.5</v>
      </c>
      <c r="I105" s="190"/>
      <c r="J105" s="190"/>
      <c r="K105" s="190"/>
      <c r="L105" s="194"/>
      <c r="M105" s="195"/>
      <c r="N105" s="196"/>
      <c r="O105" s="196"/>
      <c r="P105" s="196"/>
      <c r="Q105" s="196"/>
      <c r="R105" s="196"/>
      <c r="S105" s="196"/>
      <c r="T105" s="197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198" t="s">
        <v>136</v>
      </c>
      <c r="AU105" s="198" t="s">
        <v>78</v>
      </c>
      <c r="AV105" s="10" t="s">
        <v>78</v>
      </c>
      <c r="AW105" s="10" t="s">
        <v>30</v>
      </c>
      <c r="AX105" s="10" t="s">
        <v>68</v>
      </c>
      <c r="AY105" s="198" t="s">
        <v>115</v>
      </c>
    </row>
    <row r="106" s="10" customFormat="1">
      <c r="A106" s="10"/>
      <c r="B106" s="189"/>
      <c r="C106" s="190"/>
      <c r="D106" s="187" t="s">
        <v>136</v>
      </c>
      <c r="E106" s="191" t="s">
        <v>17</v>
      </c>
      <c r="F106" s="192" t="s">
        <v>544</v>
      </c>
      <c r="G106" s="190"/>
      <c r="H106" s="193">
        <v>21</v>
      </c>
      <c r="I106" s="190"/>
      <c r="J106" s="190"/>
      <c r="K106" s="190"/>
      <c r="L106" s="194"/>
      <c r="M106" s="195"/>
      <c r="N106" s="196"/>
      <c r="O106" s="196"/>
      <c r="P106" s="196"/>
      <c r="Q106" s="196"/>
      <c r="R106" s="196"/>
      <c r="S106" s="196"/>
      <c r="T106" s="197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T106" s="198" t="s">
        <v>136</v>
      </c>
      <c r="AU106" s="198" t="s">
        <v>78</v>
      </c>
      <c r="AV106" s="10" t="s">
        <v>78</v>
      </c>
      <c r="AW106" s="10" t="s">
        <v>30</v>
      </c>
      <c r="AX106" s="10" t="s">
        <v>68</v>
      </c>
      <c r="AY106" s="198" t="s">
        <v>115</v>
      </c>
    </row>
    <row r="107" s="14" customFormat="1">
      <c r="A107" s="14"/>
      <c r="B107" s="230"/>
      <c r="C107" s="231"/>
      <c r="D107" s="187" t="s">
        <v>136</v>
      </c>
      <c r="E107" s="232" t="s">
        <v>17</v>
      </c>
      <c r="F107" s="233" t="s">
        <v>250</v>
      </c>
      <c r="G107" s="231"/>
      <c r="H107" s="234">
        <v>70.5</v>
      </c>
      <c r="I107" s="231"/>
      <c r="J107" s="231"/>
      <c r="K107" s="231"/>
      <c r="L107" s="235"/>
      <c r="M107" s="236"/>
      <c r="N107" s="237"/>
      <c r="O107" s="237"/>
      <c r="P107" s="237"/>
      <c r="Q107" s="237"/>
      <c r="R107" s="237"/>
      <c r="S107" s="237"/>
      <c r="T107" s="238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39" t="s">
        <v>136</v>
      </c>
      <c r="AU107" s="239" t="s">
        <v>78</v>
      </c>
      <c r="AV107" s="14" t="s">
        <v>130</v>
      </c>
      <c r="AW107" s="14" t="s">
        <v>30</v>
      </c>
      <c r="AX107" s="14" t="s">
        <v>76</v>
      </c>
      <c r="AY107" s="239" t="s">
        <v>115</v>
      </c>
    </row>
    <row r="108" s="2" customFormat="1" ht="16.5" customHeight="1">
      <c r="A108" s="34"/>
      <c r="B108" s="35"/>
      <c r="C108" s="243" t="s">
        <v>149</v>
      </c>
      <c r="D108" s="243" t="s">
        <v>364</v>
      </c>
      <c r="E108" s="244" t="s">
        <v>545</v>
      </c>
      <c r="F108" s="245" t="s">
        <v>546</v>
      </c>
      <c r="G108" s="246" t="s">
        <v>284</v>
      </c>
      <c r="H108" s="247">
        <v>10.574999999999999</v>
      </c>
      <c r="I108" s="248">
        <v>1910</v>
      </c>
      <c r="J108" s="248">
        <f>ROUND(I108*H108,2)</f>
        <v>20198.25</v>
      </c>
      <c r="K108" s="245" t="s">
        <v>113</v>
      </c>
      <c r="L108" s="249"/>
      <c r="M108" s="250" t="s">
        <v>17</v>
      </c>
      <c r="N108" s="251" t="s">
        <v>39</v>
      </c>
      <c r="O108" s="179">
        <v>0</v>
      </c>
      <c r="P108" s="179">
        <f>O108*H108</f>
        <v>0</v>
      </c>
      <c r="Q108" s="179">
        <v>0.20000000000000001</v>
      </c>
      <c r="R108" s="179">
        <f>Q108*H108</f>
        <v>2.1149999999999998</v>
      </c>
      <c r="S108" s="179">
        <v>0</v>
      </c>
      <c r="T108" s="180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1" t="s">
        <v>153</v>
      </c>
      <c r="AT108" s="181" t="s">
        <v>364</v>
      </c>
      <c r="AU108" s="181" t="s">
        <v>78</v>
      </c>
      <c r="AY108" s="19" t="s">
        <v>115</v>
      </c>
      <c r="BE108" s="182">
        <f>IF(N108="základní",J108,0)</f>
        <v>20198.25</v>
      </c>
      <c r="BF108" s="182">
        <f>IF(N108="snížená",J108,0)</f>
        <v>0</v>
      </c>
      <c r="BG108" s="182">
        <f>IF(N108="zákl. přenesená",J108,0)</f>
        <v>0</v>
      </c>
      <c r="BH108" s="182">
        <f>IF(N108="sníž. přenesená",J108,0)</f>
        <v>0</v>
      </c>
      <c r="BI108" s="182">
        <f>IF(N108="nulová",J108,0)</f>
        <v>0</v>
      </c>
      <c r="BJ108" s="19" t="s">
        <v>76</v>
      </c>
      <c r="BK108" s="182">
        <f>ROUND(I108*H108,2)</f>
        <v>20198.25</v>
      </c>
      <c r="BL108" s="19" t="s">
        <v>130</v>
      </c>
      <c r="BM108" s="181" t="s">
        <v>547</v>
      </c>
    </row>
    <row r="109" s="10" customFormat="1">
      <c r="A109" s="10"/>
      <c r="B109" s="189"/>
      <c r="C109" s="190"/>
      <c r="D109" s="187" t="s">
        <v>136</v>
      </c>
      <c r="E109" s="191" t="s">
        <v>17</v>
      </c>
      <c r="F109" s="192" t="s">
        <v>548</v>
      </c>
      <c r="G109" s="190"/>
      <c r="H109" s="193">
        <v>7.4249999999999998</v>
      </c>
      <c r="I109" s="190"/>
      <c r="J109" s="190"/>
      <c r="K109" s="190"/>
      <c r="L109" s="194"/>
      <c r="M109" s="195"/>
      <c r="N109" s="196"/>
      <c r="O109" s="196"/>
      <c r="P109" s="196"/>
      <c r="Q109" s="196"/>
      <c r="R109" s="196"/>
      <c r="S109" s="196"/>
      <c r="T109" s="197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T109" s="198" t="s">
        <v>136</v>
      </c>
      <c r="AU109" s="198" t="s">
        <v>78</v>
      </c>
      <c r="AV109" s="10" t="s">
        <v>78</v>
      </c>
      <c r="AW109" s="10" t="s">
        <v>30</v>
      </c>
      <c r="AX109" s="10" t="s">
        <v>68</v>
      </c>
      <c r="AY109" s="198" t="s">
        <v>115</v>
      </c>
    </row>
    <row r="110" s="10" customFormat="1">
      <c r="A110" s="10"/>
      <c r="B110" s="189"/>
      <c r="C110" s="190"/>
      <c r="D110" s="187" t="s">
        <v>136</v>
      </c>
      <c r="E110" s="191" t="s">
        <v>17</v>
      </c>
      <c r="F110" s="192" t="s">
        <v>549</v>
      </c>
      <c r="G110" s="190"/>
      <c r="H110" s="193">
        <v>3.1499999999999999</v>
      </c>
      <c r="I110" s="190"/>
      <c r="J110" s="190"/>
      <c r="K110" s="190"/>
      <c r="L110" s="194"/>
      <c r="M110" s="195"/>
      <c r="N110" s="196"/>
      <c r="O110" s="196"/>
      <c r="P110" s="196"/>
      <c r="Q110" s="196"/>
      <c r="R110" s="196"/>
      <c r="S110" s="196"/>
      <c r="T110" s="197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T110" s="198" t="s">
        <v>136</v>
      </c>
      <c r="AU110" s="198" t="s">
        <v>78</v>
      </c>
      <c r="AV110" s="10" t="s">
        <v>78</v>
      </c>
      <c r="AW110" s="10" t="s">
        <v>30</v>
      </c>
      <c r="AX110" s="10" t="s">
        <v>68</v>
      </c>
      <c r="AY110" s="198" t="s">
        <v>115</v>
      </c>
    </row>
    <row r="111" s="14" customFormat="1">
      <c r="A111" s="14"/>
      <c r="B111" s="230"/>
      <c r="C111" s="231"/>
      <c r="D111" s="187" t="s">
        <v>136</v>
      </c>
      <c r="E111" s="232" t="s">
        <v>17</v>
      </c>
      <c r="F111" s="233" t="s">
        <v>250</v>
      </c>
      <c r="G111" s="231"/>
      <c r="H111" s="234">
        <v>10.574999999999999</v>
      </c>
      <c r="I111" s="231"/>
      <c r="J111" s="231"/>
      <c r="K111" s="231"/>
      <c r="L111" s="235"/>
      <c r="M111" s="236"/>
      <c r="N111" s="237"/>
      <c r="O111" s="237"/>
      <c r="P111" s="237"/>
      <c r="Q111" s="237"/>
      <c r="R111" s="237"/>
      <c r="S111" s="237"/>
      <c r="T111" s="238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39" t="s">
        <v>136</v>
      </c>
      <c r="AU111" s="239" t="s">
        <v>78</v>
      </c>
      <c r="AV111" s="14" t="s">
        <v>130</v>
      </c>
      <c r="AW111" s="14" t="s">
        <v>30</v>
      </c>
      <c r="AX111" s="14" t="s">
        <v>76</v>
      </c>
      <c r="AY111" s="239" t="s">
        <v>115</v>
      </c>
    </row>
    <row r="112" s="2" customFormat="1" ht="16.5" customHeight="1">
      <c r="A112" s="34"/>
      <c r="B112" s="35"/>
      <c r="C112" s="171" t="s">
        <v>153</v>
      </c>
      <c r="D112" s="171" t="s">
        <v>109</v>
      </c>
      <c r="E112" s="172" t="s">
        <v>550</v>
      </c>
      <c r="F112" s="173" t="s">
        <v>551</v>
      </c>
      <c r="G112" s="174" t="s">
        <v>284</v>
      </c>
      <c r="H112" s="175">
        <v>9.4499999999999993</v>
      </c>
      <c r="I112" s="176">
        <v>560</v>
      </c>
      <c r="J112" s="176">
        <f>ROUND(I112*H112,2)</f>
        <v>5292</v>
      </c>
      <c r="K112" s="173" t="s">
        <v>113</v>
      </c>
      <c r="L112" s="40"/>
      <c r="M112" s="177" t="s">
        <v>17</v>
      </c>
      <c r="N112" s="178" t="s">
        <v>39</v>
      </c>
      <c r="O112" s="179">
        <v>1.196</v>
      </c>
      <c r="P112" s="179">
        <f>O112*H112</f>
        <v>11.302199999999999</v>
      </c>
      <c r="Q112" s="179">
        <v>0</v>
      </c>
      <c r="R112" s="179">
        <f>Q112*H112</f>
        <v>0</v>
      </c>
      <c r="S112" s="179">
        <v>0</v>
      </c>
      <c r="T112" s="180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1" t="s">
        <v>130</v>
      </c>
      <c r="AT112" s="181" t="s">
        <v>109</v>
      </c>
      <c r="AU112" s="181" t="s">
        <v>78</v>
      </c>
      <c r="AY112" s="19" t="s">
        <v>115</v>
      </c>
      <c r="BE112" s="182">
        <f>IF(N112="základní",J112,0)</f>
        <v>5292</v>
      </c>
      <c r="BF112" s="182">
        <f>IF(N112="snížená",J112,0)</f>
        <v>0</v>
      </c>
      <c r="BG112" s="182">
        <f>IF(N112="zákl. přenesená",J112,0)</f>
        <v>0</v>
      </c>
      <c r="BH112" s="182">
        <f>IF(N112="sníž. přenesená",J112,0)</f>
        <v>0</v>
      </c>
      <c r="BI112" s="182">
        <f>IF(N112="nulová",J112,0)</f>
        <v>0</v>
      </c>
      <c r="BJ112" s="19" t="s">
        <v>76</v>
      </c>
      <c r="BK112" s="182">
        <f>ROUND(I112*H112,2)</f>
        <v>5292</v>
      </c>
      <c r="BL112" s="19" t="s">
        <v>130</v>
      </c>
      <c r="BM112" s="181" t="s">
        <v>552</v>
      </c>
    </row>
    <row r="113" s="2" customFormat="1">
      <c r="A113" s="34"/>
      <c r="B113" s="35"/>
      <c r="C113" s="36"/>
      <c r="D113" s="183" t="s">
        <v>117</v>
      </c>
      <c r="E113" s="36"/>
      <c r="F113" s="184" t="s">
        <v>553</v>
      </c>
      <c r="G113" s="36"/>
      <c r="H113" s="36"/>
      <c r="I113" s="36"/>
      <c r="J113" s="36"/>
      <c r="K113" s="36"/>
      <c r="L113" s="40"/>
      <c r="M113" s="185"/>
      <c r="N113" s="186"/>
      <c r="O113" s="79"/>
      <c r="P113" s="79"/>
      <c r="Q113" s="79"/>
      <c r="R113" s="79"/>
      <c r="S113" s="79"/>
      <c r="T113" s="80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9" t="s">
        <v>117</v>
      </c>
      <c r="AU113" s="19" t="s">
        <v>78</v>
      </c>
    </row>
    <row r="114" s="10" customFormat="1">
      <c r="A114" s="10"/>
      <c r="B114" s="189"/>
      <c r="C114" s="190"/>
      <c r="D114" s="187" t="s">
        <v>136</v>
      </c>
      <c r="E114" s="191" t="s">
        <v>17</v>
      </c>
      <c r="F114" s="192" t="s">
        <v>554</v>
      </c>
      <c r="G114" s="190"/>
      <c r="H114" s="193">
        <v>9.4499999999999993</v>
      </c>
      <c r="I114" s="190"/>
      <c r="J114" s="190"/>
      <c r="K114" s="190"/>
      <c r="L114" s="194"/>
      <c r="M114" s="195"/>
      <c r="N114" s="196"/>
      <c r="O114" s="196"/>
      <c r="P114" s="196"/>
      <c r="Q114" s="196"/>
      <c r="R114" s="196"/>
      <c r="S114" s="196"/>
      <c r="T114" s="197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T114" s="198" t="s">
        <v>136</v>
      </c>
      <c r="AU114" s="198" t="s">
        <v>78</v>
      </c>
      <c r="AV114" s="10" t="s">
        <v>78</v>
      </c>
      <c r="AW114" s="10" t="s">
        <v>30</v>
      </c>
      <c r="AX114" s="10" t="s">
        <v>68</v>
      </c>
      <c r="AY114" s="198" t="s">
        <v>115</v>
      </c>
    </row>
    <row r="115" s="14" customFormat="1">
      <c r="A115" s="14"/>
      <c r="B115" s="230"/>
      <c r="C115" s="231"/>
      <c r="D115" s="187" t="s">
        <v>136</v>
      </c>
      <c r="E115" s="232" t="s">
        <v>17</v>
      </c>
      <c r="F115" s="233" t="s">
        <v>250</v>
      </c>
      <c r="G115" s="231"/>
      <c r="H115" s="234">
        <v>9.4499999999999993</v>
      </c>
      <c r="I115" s="231"/>
      <c r="J115" s="231"/>
      <c r="K115" s="231"/>
      <c r="L115" s="235"/>
      <c r="M115" s="236"/>
      <c r="N115" s="237"/>
      <c r="O115" s="237"/>
      <c r="P115" s="237"/>
      <c r="Q115" s="237"/>
      <c r="R115" s="237"/>
      <c r="S115" s="237"/>
      <c r="T115" s="238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39" t="s">
        <v>136</v>
      </c>
      <c r="AU115" s="239" t="s">
        <v>78</v>
      </c>
      <c r="AV115" s="14" t="s">
        <v>130</v>
      </c>
      <c r="AW115" s="14" t="s">
        <v>30</v>
      </c>
      <c r="AX115" s="14" t="s">
        <v>76</v>
      </c>
      <c r="AY115" s="239" t="s">
        <v>115</v>
      </c>
    </row>
    <row r="116" s="2" customFormat="1" ht="16.5" customHeight="1">
      <c r="A116" s="34"/>
      <c r="B116" s="35"/>
      <c r="C116" s="243" t="s">
        <v>159</v>
      </c>
      <c r="D116" s="243" t="s">
        <v>364</v>
      </c>
      <c r="E116" s="244" t="s">
        <v>126</v>
      </c>
      <c r="F116" s="245" t="s">
        <v>555</v>
      </c>
      <c r="G116" s="246" t="s">
        <v>421</v>
      </c>
      <c r="H116" s="247">
        <v>6</v>
      </c>
      <c r="I116" s="248">
        <v>1500</v>
      </c>
      <c r="J116" s="248">
        <f>ROUND(I116*H116,2)</f>
        <v>9000</v>
      </c>
      <c r="K116" s="245" t="s">
        <v>17</v>
      </c>
      <c r="L116" s="249"/>
      <c r="M116" s="250" t="s">
        <v>17</v>
      </c>
      <c r="N116" s="251" t="s">
        <v>39</v>
      </c>
      <c r="O116" s="179">
        <v>0</v>
      </c>
      <c r="P116" s="179">
        <f>O116*H116</f>
        <v>0</v>
      </c>
      <c r="Q116" s="179">
        <v>0</v>
      </c>
      <c r="R116" s="179">
        <f>Q116*H116</f>
        <v>0</v>
      </c>
      <c r="S116" s="179">
        <v>0</v>
      </c>
      <c r="T116" s="180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1" t="s">
        <v>153</v>
      </c>
      <c r="AT116" s="181" t="s">
        <v>364</v>
      </c>
      <c r="AU116" s="181" t="s">
        <v>78</v>
      </c>
      <c r="AY116" s="19" t="s">
        <v>115</v>
      </c>
      <c r="BE116" s="182">
        <f>IF(N116="základní",J116,0)</f>
        <v>9000</v>
      </c>
      <c r="BF116" s="182">
        <f>IF(N116="snížená",J116,0)</f>
        <v>0</v>
      </c>
      <c r="BG116" s="182">
        <f>IF(N116="zákl. přenesená",J116,0)</f>
        <v>0</v>
      </c>
      <c r="BH116" s="182">
        <f>IF(N116="sníž. přenesená",J116,0)</f>
        <v>0</v>
      </c>
      <c r="BI116" s="182">
        <f>IF(N116="nulová",J116,0)</f>
        <v>0</v>
      </c>
      <c r="BJ116" s="19" t="s">
        <v>76</v>
      </c>
      <c r="BK116" s="182">
        <f>ROUND(I116*H116,2)</f>
        <v>9000</v>
      </c>
      <c r="BL116" s="19" t="s">
        <v>130</v>
      </c>
      <c r="BM116" s="181" t="s">
        <v>556</v>
      </c>
    </row>
    <row r="117" s="2" customFormat="1">
      <c r="A117" s="34"/>
      <c r="B117" s="35"/>
      <c r="C117" s="36"/>
      <c r="D117" s="187" t="s">
        <v>123</v>
      </c>
      <c r="E117" s="36"/>
      <c r="F117" s="188" t="s">
        <v>557</v>
      </c>
      <c r="G117" s="36"/>
      <c r="H117" s="36"/>
      <c r="I117" s="36"/>
      <c r="J117" s="36"/>
      <c r="K117" s="36"/>
      <c r="L117" s="40"/>
      <c r="M117" s="185"/>
      <c r="N117" s="186"/>
      <c r="O117" s="79"/>
      <c r="P117" s="79"/>
      <c r="Q117" s="79"/>
      <c r="R117" s="79"/>
      <c r="S117" s="79"/>
      <c r="T117" s="80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9" t="s">
        <v>123</v>
      </c>
      <c r="AU117" s="19" t="s">
        <v>78</v>
      </c>
    </row>
    <row r="118" s="2" customFormat="1" ht="16.5" customHeight="1">
      <c r="A118" s="34"/>
      <c r="B118" s="35"/>
      <c r="C118" s="243" t="s">
        <v>165</v>
      </c>
      <c r="D118" s="243" t="s">
        <v>364</v>
      </c>
      <c r="E118" s="244" t="s">
        <v>224</v>
      </c>
      <c r="F118" s="245" t="s">
        <v>558</v>
      </c>
      <c r="G118" s="246" t="s">
        <v>421</v>
      </c>
      <c r="H118" s="247">
        <v>6</v>
      </c>
      <c r="I118" s="248">
        <v>1500</v>
      </c>
      <c r="J118" s="248">
        <f>ROUND(I118*H118,2)</f>
        <v>9000</v>
      </c>
      <c r="K118" s="245" t="s">
        <v>17</v>
      </c>
      <c r="L118" s="249"/>
      <c r="M118" s="250" t="s">
        <v>17</v>
      </c>
      <c r="N118" s="251" t="s">
        <v>39</v>
      </c>
      <c r="O118" s="179">
        <v>0</v>
      </c>
      <c r="P118" s="179">
        <f>O118*H118</f>
        <v>0</v>
      </c>
      <c r="Q118" s="179">
        <v>0</v>
      </c>
      <c r="R118" s="179">
        <f>Q118*H118</f>
        <v>0</v>
      </c>
      <c r="S118" s="179">
        <v>0</v>
      </c>
      <c r="T118" s="180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1" t="s">
        <v>153</v>
      </c>
      <c r="AT118" s="181" t="s">
        <v>364</v>
      </c>
      <c r="AU118" s="181" t="s">
        <v>78</v>
      </c>
      <c r="AY118" s="19" t="s">
        <v>115</v>
      </c>
      <c r="BE118" s="182">
        <f>IF(N118="základní",J118,0)</f>
        <v>9000</v>
      </c>
      <c r="BF118" s="182">
        <f>IF(N118="snížená",J118,0)</f>
        <v>0</v>
      </c>
      <c r="BG118" s="182">
        <f>IF(N118="zákl. přenesená",J118,0)</f>
        <v>0</v>
      </c>
      <c r="BH118" s="182">
        <f>IF(N118="sníž. přenesená",J118,0)</f>
        <v>0</v>
      </c>
      <c r="BI118" s="182">
        <f>IF(N118="nulová",J118,0)</f>
        <v>0</v>
      </c>
      <c r="BJ118" s="19" t="s">
        <v>76</v>
      </c>
      <c r="BK118" s="182">
        <f>ROUND(I118*H118,2)</f>
        <v>9000</v>
      </c>
      <c r="BL118" s="19" t="s">
        <v>130</v>
      </c>
      <c r="BM118" s="181" t="s">
        <v>559</v>
      </c>
    </row>
    <row r="119" s="2" customFormat="1">
      <c r="A119" s="34"/>
      <c r="B119" s="35"/>
      <c r="C119" s="36"/>
      <c r="D119" s="187" t="s">
        <v>123</v>
      </c>
      <c r="E119" s="36"/>
      <c r="F119" s="188" t="s">
        <v>557</v>
      </c>
      <c r="G119" s="36"/>
      <c r="H119" s="36"/>
      <c r="I119" s="36"/>
      <c r="J119" s="36"/>
      <c r="K119" s="36"/>
      <c r="L119" s="40"/>
      <c r="M119" s="185"/>
      <c r="N119" s="186"/>
      <c r="O119" s="79"/>
      <c r="P119" s="79"/>
      <c r="Q119" s="79"/>
      <c r="R119" s="79"/>
      <c r="S119" s="79"/>
      <c r="T119" s="80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9" t="s">
        <v>123</v>
      </c>
      <c r="AU119" s="19" t="s">
        <v>78</v>
      </c>
    </row>
    <row r="120" s="2" customFormat="1" ht="16.5" customHeight="1">
      <c r="A120" s="34"/>
      <c r="B120" s="35"/>
      <c r="C120" s="243" t="s">
        <v>171</v>
      </c>
      <c r="D120" s="243" t="s">
        <v>364</v>
      </c>
      <c r="E120" s="244" t="s">
        <v>229</v>
      </c>
      <c r="F120" s="245" t="s">
        <v>560</v>
      </c>
      <c r="G120" s="246" t="s">
        <v>421</v>
      </c>
      <c r="H120" s="247">
        <v>6</v>
      </c>
      <c r="I120" s="248">
        <v>1000</v>
      </c>
      <c r="J120" s="248">
        <f>ROUND(I120*H120,2)</f>
        <v>6000</v>
      </c>
      <c r="K120" s="245" t="s">
        <v>17</v>
      </c>
      <c r="L120" s="249"/>
      <c r="M120" s="250" t="s">
        <v>17</v>
      </c>
      <c r="N120" s="251" t="s">
        <v>39</v>
      </c>
      <c r="O120" s="179">
        <v>0</v>
      </c>
      <c r="P120" s="179">
        <f>O120*H120</f>
        <v>0</v>
      </c>
      <c r="Q120" s="179">
        <v>0</v>
      </c>
      <c r="R120" s="179">
        <f>Q120*H120</f>
        <v>0</v>
      </c>
      <c r="S120" s="179">
        <v>0</v>
      </c>
      <c r="T120" s="180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1" t="s">
        <v>153</v>
      </c>
      <c r="AT120" s="181" t="s">
        <v>364</v>
      </c>
      <c r="AU120" s="181" t="s">
        <v>78</v>
      </c>
      <c r="AY120" s="19" t="s">
        <v>115</v>
      </c>
      <c r="BE120" s="182">
        <f>IF(N120="základní",J120,0)</f>
        <v>6000</v>
      </c>
      <c r="BF120" s="182">
        <f>IF(N120="snížená",J120,0)</f>
        <v>0</v>
      </c>
      <c r="BG120" s="182">
        <f>IF(N120="zákl. přenesená",J120,0)</f>
        <v>0</v>
      </c>
      <c r="BH120" s="182">
        <f>IF(N120="sníž. přenesená",J120,0)</f>
        <v>0</v>
      </c>
      <c r="BI120" s="182">
        <f>IF(N120="nulová",J120,0)</f>
        <v>0</v>
      </c>
      <c r="BJ120" s="19" t="s">
        <v>76</v>
      </c>
      <c r="BK120" s="182">
        <f>ROUND(I120*H120,2)</f>
        <v>6000</v>
      </c>
      <c r="BL120" s="19" t="s">
        <v>130</v>
      </c>
      <c r="BM120" s="181" t="s">
        <v>561</v>
      </c>
    </row>
    <row r="121" s="10" customFormat="1">
      <c r="A121" s="10"/>
      <c r="B121" s="189"/>
      <c r="C121" s="190"/>
      <c r="D121" s="187" t="s">
        <v>136</v>
      </c>
      <c r="E121" s="190"/>
      <c r="F121" s="192" t="s">
        <v>562</v>
      </c>
      <c r="G121" s="190"/>
      <c r="H121" s="193">
        <v>6</v>
      </c>
      <c r="I121" s="190"/>
      <c r="J121" s="190"/>
      <c r="K121" s="190"/>
      <c r="L121" s="194"/>
      <c r="M121" s="195"/>
      <c r="N121" s="196"/>
      <c r="O121" s="196"/>
      <c r="P121" s="196"/>
      <c r="Q121" s="196"/>
      <c r="R121" s="196"/>
      <c r="S121" s="196"/>
      <c r="T121" s="197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T121" s="198" t="s">
        <v>136</v>
      </c>
      <c r="AU121" s="198" t="s">
        <v>78</v>
      </c>
      <c r="AV121" s="10" t="s">
        <v>78</v>
      </c>
      <c r="AW121" s="10" t="s">
        <v>4</v>
      </c>
      <c r="AX121" s="10" t="s">
        <v>76</v>
      </c>
      <c r="AY121" s="198" t="s">
        <v>115</v>
      </c>
    </row>
    <row r="122" s="2" customFormat="1" ht="16.5" customHeight="1">
      <c r="A122" s="34"/>
      <c r="B122" s="35"/>
      <c r="C122" s="243" t="s">
        <v>8</v>
      </c>
      <c r="D122" s="243" t="s">
        <v>364</v>
      </c>
      <c r="E122" s="244" t="s">
        <v>563</v>
      </c>
      <c r="F122" s="245" t="s">
        <v>564</v>
      </c>
      <c r="G122" s="246" t="s">
        <v>421</v>
      </c>
      <c r="H122" s="247">
        <v>3</v>
      </c>
      <c r="I122" s="248">
        <v>3000</v>
      </c>
      <c r="J122" s="248">
        <f>ROUND(I122*H122,2)</f>
        <v>9000</v>
      </c>
      <c r="K122" s="245" t="s">
        <v>17</v>
      </c>
      <c r="L122" s="249"/>
      <c r="M122" s="250" t="s">
        <v>17</v>
      </c>
      <c r="N122" s="251" t="s">
        <v>39</v>
      </c>
      <c r="O122" s="179">
        <v>0</v>
      </c>
      <c r="P122" s="179">
        <f>O122*H122</f>
        <v>0</v>
      </c>
      <c r="Q122" s="179">
        <v>0</v>
      </c>
      <c r="R122" s="179">
        <f>Q122*H122</f>
        <v>0</v>
      </c>
      <c r="S122" s="179">
        <v>0</v>
      </c>
      <c r="T122" s="180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1" t="s">
        <v>153</v>
      </c>
      <c r="AT122" s="181" t="s">
        <v>364</v>
      </c>
      <c r="AU122" s="181" t="s">
        <v>78</v>
      </c>
      <c r="AY122" s="19" t="s">
        <v>115</v>
      </c>
      <c r="BE122" s="182">
        <f>IF(N122="základní",J122,0)</f>
        <v>9000</v>
      </c>
      <c r="BF122" s="182">
        <f>IF(N122="snížená",J122,0)</f>
        <v>0</v>
      </c>
      <c r="BG122" s="182">
        <f>IF(N122="zákl. přenesená",J122,0)</f>
        <v>0</v>
      </c>
      <c r="BH122" s="182">
        <f>IF(N122="sníž. přenesená",J122,0)</f>
        <v>0</v>
      </c>
      <c r="BI122" s="182">
        <f>IF(N122="nulová",J122,0)</f>
        <v>0</v>
      </c>
      <c r="BJ122" s="19" t="s">
        <v>76</v>
      </c>
      <c r="BK122" s="182">
        <f>ROUND(I122*H122,2)</f>
        <v>9000</v>
      </c>
      <c r="BL122" s="19" t="s">
        <v>130</v>
      </c>
      <c r="BM122" s="181" t="s">
        <v>565</v>
      </c>
    </row>
    <row r="123" s="2" customFormat="1" ht="16.5" customHeight="1">
      <c r="A123" s="34"/>
      <c r="B123" s="35"/>
      <c r="C123" s="243" t="s">
        <v>181</v>
      </c>
      <c r="D123" s="243" t="s">
        <v>364</v>
      </c>
      <c r="E123" s="244" t="s">
        <v>566</v>
      </c>
      <c r="F123" s="245" t="s">
        <v>567</v>
      </c>
      <c r="G123" s="246" t="s">
        <v>421</v>
      </c>
      <c r="H123" s="247">
        <v>10</v>
      </c>
      <c r="I123" s="248">
        <v>200</v>
      </c>
      <c r="J123" s="248">
        <f>ROUND(I123*H123,2)</f>
        <v>2000</v>
      </c>
      <c r="K123" s="245" t="s">
        <v>17</v>
      </c>
      <c r="L123" s="249"/>
      <c r="M123" s="250" t="s">
        <v>17</v>
      </c>
      <c r="N123" s="251" t="s">
        <v>39</v>
      </c>
      <c r="O123" s="179">
        <v>0</v>
      </c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1" t="s">
        <v>153</v>
      </c>
      <c r="AT123" s="181" t="s">
        <v>364</v>
      </c>
      <c r="AU123" s="181" t="s">
        <v>78</v>
      </c>
      <c r="AY123" s="19" t="s">
        <v>115</v>
      </c>
      <c r="BE123" s="182">
        <f>IF(N123="základní",J123,0)</f>
        <v>2000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19" t="s">
        <v>76</v>
      </c>
      <c r="BK123" s="182">
        <f>ROUND(I123*H123,2)</f>
        <v>2000</v>
      </c>
      <c r="BL123" s="19" t="s">
        <v>130</v>
      </c>
      <c r="BM123" s="181" t="s">
        <v>568</v>
      </c>
    </row>
    <row r="124" s="2" customFormat="1">
      <c r="A124" s="34"/>
      <c r="B124" s="35"/>
      <c r="C124" s="36"/>
      <c r="D124" s="187" t="s">
        <v>123</v>
      </c>
      <c r="E124" s="36"/>
      <c r="F124" s="188" t="s">
        <v>569</v>
      </c>
      <c r="G124" s="36"/>
      <c r="H124" s="36"/>
      <c r="I124" s="36"/>
      <c r="J124" s="36"/>
      <c r="K124" s="36"/>
      <c r="L124" s="40"/>
      <c r="M124" s="185"/>
      <c r="N124" s="186"/>
      <c r="O124" s="79"/>
      <c r="P124" s="79"/>
      <c r="Q124" s="79"/>
      <c r="R124" s="79"/>
      <c r="S124" s="79"/>
      <c r="T124" s="80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9" t="s">
        <v>123</v>
      </c>
      <c r="AU124" s="19" t="s">
        <v>78</v>
      </c>
    </row>
    <row r="125" s="2" customFormat="1" ht="16.5" customHeight="1">
      <c r="A125" s="34"/>
      <c r="B125" s="35"/>
      <c r="C125" s="243" t="s">
        <v>187</v>
      </c>
      <c r="D125" s="243" t="s">
        <v>364</v>
      </c>
      <c r="E125" s="244" t="s">
        <v>570</v>
      </c>
      <c r="F125" s="245" t="s">
        <v>571</v>
      </c>
      <c r="G125" s="246" t="s">
        <v>421</v>
      </c>
      <c r="H125" s="247">
        <v>10</v>
      </c>
      <c r="I125" s="248">
        <v>300</v>
      </c>
      <c r="J125" s="248">
        <f>ROUND(I125*H125,2)</f>
        <v>3000</v>
      </c>
      <c r="K125" s="245" t="s">
        <v>17</v>
      </c>
      <c r="L125" s="249"/>
      <c r="M125" s="250" t="s">
        <v>17</v>
      </c>
      <c r="N125" s="251" t="s">
        <v>39</v>
      </c>
      <c r="O125" s="179">
        <v>0</v>
      </c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153</v>
      </c>
      <c r="AT125" s="181" t="s">
        <v>364</v>
      </c>
      <c r="AU125" s="181" t="s">
        <v>78</v>
      </c>
      <c r="AY125" s="19" t="s">
        <v>115</v>
      </c>
      <c r="BE125" s="182">
        <f>IF(N125="základní",J125,0)</f>
        <v>3000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9" t="s">
        <v>76</v>
      </c>
      <c r="BK125" s="182">
        <f>ROUND(I125*H125,2)</f>
        <v>3000</v>
      </c>
      <c r="BL125" s="19" t="s">
        <v>130</v>
      </c>
      <c r="BM125" s="181" t="s">
        <v>572</v>
      </c>
    </row>
    <row r="126" s="2" customFormat="1">
      <c r="A126" s="34"/>
      <c r="B126" s="35"/>
      <c r="C126" s="36"/>
      <c r="D126" s="187" t="s">
        <v>123</v>
      </c>
      <c r="E126" s="36"/>
      <c r="F126" s="188" t="s">
        <v>569</v>
      </c>
      <c r="G126" s="36"/>
      <c r="H126" s="36"/>
      <c r="I126" s="36"/>
      <c r="J126" s="36"/>
      <c r="K126" s="36"/>
      <c r="L126" s="40"/>
      <c r="M126" s="185"/>
      <c r="N126" s="186"/>
      <c r="O126" s="79"/>
      <c r="P126" s="79"/>
      <c r="Q126" s="79"/>
      <c r="R126" s="79"/>
      <c r="S126" s="79"/>
      <c r="T126" s="80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9" t="s">
        <v>123</v>
      </c>
      <c r="AU126" s="19" t="s">
        <v>78</v>
      </c>
    </row>
    <row r="127" s="2" customFormat="1" ht="16.5" customHeight="1">
      <c r="A127" s="34"/>
      <c r="B127" s="35"/>
      <c r="C127" s="243" t="s">
        <v>191</v>
      </c>
      <c r="D127" s="243" t="s">
        <v>364</v>
      </c>
      <c r="E127" s="244" t="s">
        <v>573</v>
      </c>
      <c r="F127" s="245" t="s">
        <v>574</v>
      </c>
      <c r="G127" s="246" t="s">
        <v>421</v>
      </c>
      <c r="H127" s="247">
        <v>10</v>
      </c>
      <c r="I127" s="248">
        <v>200</v>
      </c>
      <c r="J127" s="248">
        <f>ROUND(I127*H127,2)</f>
        <v>2000</v>
      </c>
      <c r="K127" s="245" t="s">
        <v>17</v>
      </c>
      <c r="L127" s="249"/>
      <c r="M127" s="250" t="s">
        <v>17</v>
      </c>
      <c r="N127" s="251" t="s">
        <v>39</v>
      </c>
      <c r="O127" s="179">
        <v>0</v>
      </c>
      <c r="P127" s="179">
        <f>O127*H127</f>
        <v>0</v>
      </c>
      <c r="Q127" s="179">
        <v>0</v>
      </c>
      <c r="R127" s="179">
        <f>Q127*H127</f>
        <v>0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153</v>
      </c>
      <c r="AT127" s="181" t="s">
        <v>364</v>
      </c>
      <c r="AU127" s="181" t="s">
        <v>78</v>
      </c>
      <c r="AY127" s="19" t="s">
        <v>115</v>
      </c>
      <c r="BE127" s="182">
        <f>IF(N127="základní",J127,0)</f>
        <v>2000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9" t="s">
        <v>76</v>
      </c>
      <c r="BK127" s="182">
        <f>ROUND(I127*H127,2)</f>
        <v>2000</v>
      </c>
      <c r="BL127" s="19" t="s">
        <v>130</v>
      </c>
      <c r="BM127" s="181" t="s">
        <v>575</v>
      </c>
    </row>
    <row r="128" s="2" customFormat="1">
      <c r="A128" s="34"/>
      <c r="B128" s="35"/>
      <c r="C128" s="36"/>
      <c r="D128" s="187" t="s">
        <v>123</v>
      </c>
      <c r="E128" s="36"/>
      <c r="F128" s="188" t="s">
        <v>569</v>
      </c>
      <c r="G128" s="36"/>
      <c r="H128" s="36"/>
      <c r="I128" s="36"/>
      <c r="J128" s="36"/>
      <c r="K128" s="36"/>
      <c r="L128" s="40"/>
      <c r="M128" s="185"/>
      <c r="N128" s="186"/>
      <c r="O128" s="79"/>
      <c r="P128" s="79"/>
      <c r="Q128" s="79"/>
      <c r="R128" s="79"/>
      <c r="S128" s="79"/>
      <c r="T128" s="80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9" t="s">
        <v>123</v>
      </c>
      <c r="AU128" s="19" t="s">
        <v>78</v>
      </c>
    </row>
    <row r="129" s="2" customFormat="1" ht="16.5" customHeight="1">
      <c r="A129" s="34"/>
      <c r="B129" s="35"/>
      <c r="C129" s="243" t="s">
        <v>197</v>
      </c>
      <c r="D129" s="243" t="s">
        <v>364</v>
      </c>
      <c r="E129" s="244" t="s">
        <v>576</v>
      </c>
      <c r="F129" s="245" t="s">
        <v>577</v>
      </c>
      <c r="G129" s="246" t="s">
        <v>421</v>
      </c>
      <c r="H129" s="247">
        <v>6</v>
      </c>
      <c r="I129" s="248">
        <v>1000</v>
      </c>
      <c r="J129" s="248">
        <f>ROUND(I129*H129,2)</f>
        <v>6000</v>
      </c>
      <c r="K129" s="245" t="s">
        <v>17</v>
      </c>
      <c r="L129" s="249"/>
      <c r="M129" s="250" t="s">
        <v>17</v>
      </c>
      <c r="N129" s="251" t="s">
        <v>39</v>
      </c>
      <c r="O129" s="179">
        <v>0</v>
      </c>
      <c r="P129" s="179">
        <f>O129*H129</f>
        <v>0</v>
      </c>
      <c r="Q129" s="179">
        <v>0</v>
      </c>
      <c r="R129" s="179">
        <f>Q129*H129</f>
        <v>0</v>
      </c>
      <c r="S129" s="179">
        <v>0</v>
      </c>
      <c r="T129" s="18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153</v>
      </c>
      <c r="AT129" s="181" t="s">
        <v>364</v>
      </c>
      <c r="AU129" s="181" t="s">
        <v>78</v>
      </c>
      <c r="AY129" s="19" t="s">
        <v>115</v>
      </c>
      <c r="BE129" s="182">
        <f>IF(N129="základní",J129,0)</f>
        <v>6000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9" t="s">
        <v>76</v>
      </c>
      <c r="BK129" s="182">
        <f>ROUND(I129*H129,2)</f>
        <v>6000</v>
      </c>
      <c r="BL129" s="19" t="s">
        <v>130</v>
      </c>
      <c r="BM129" s="181" t="s">
        <v>578</v>
      </c>
    </row>
    <row r="130" s="2" customFormat="1" ht="16.5" customHeight="1">
      <c r="A130" s="34"/>
      <c r="B130" s="35"/>
      <c r="C130" s="243" t="s">
        <v>202</v>
      </c>
      <c r="D130" s="243" t="s">
        <v>364</v>
      </c>
      <c r="E130" s="244" t="s">
        <v>579</v>
      </c>
      <c r="F130" s="245" t="s">
        <v>580</v>
      </c>
      <c r="G130" s="246" t="s">
        <v>421</v>
      </c>
      <c r="H130" s="247">
        <v>3</v>
      </c>
      <c r="I130" s="248">
        <v>1500</v>
      </c>
      <c r="J130" s="248">
        <f>ROUND(I130*H130,2)</f>
        <v>4500</v>
      </c>
      <c r="K130" s="245" t="s">
        <v>17</v>
      </c>
      <c r="L130" s="249"/>
      <c r="M130" s="250" t="s">
        <v>17</v>
      </c>
      <c r="N130" s="251" t="s">
        <v>39</v>
      </c>
      <c r="O130" s="179">
        <v>0</v>
      </c>
      <c r="P130" s="179">
        <f>O130*H130</f>
        <v>0</v>
      </c>
      <c r="Q130" s="179">
        <v>0</v>
      </c>
      <c r="R130" s="179">
        <f>Q130*H130</f>
        <v>0</v>
      </c>
      <c r="S130" s="179">
        <v>0</v>
      </c>
      <c r="T130" s="18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153</v>
      </c>
      <c r="AT130" s="181" t="s">
        <v>364</v>
      </c>
      <c r="AU130" s="181" t="s">
        <v>78</v>
      </c>
      <c r="AY130" s="19" t="s">
        <v>115</v>
      </c>
      <c r="BE130" s="182">
        <f>IF(N130="základní",J130,0)</f>
        <v>4500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9" t="s">
        <v>76</v>
      </c>
      <c r="BK130" s="182">
        <f>ROUND(I130*H130,2)</f>
        <v>4500</v>
      </c>
      <c r="BL130" s="19" t="s">
        <v>130</v>
      </c>
      <c r="BM130" s="181" t="s">
        <v>581</v>
      </c>
    </row>
    <row r="131" s="2" customFormat="1" ht="16.5" customHeight="1">
      <c r="A131" s="34"/>
      <c r="B131" s="35"/>
      <c r="C131" s="243" t="s">
        <v>208</v>
      </c>
      <c r="D131" s="243" t="s">
        <v>364</v>
      </c>
      <c r="E131" s="244" t="s">
        <v>582</v>
      </c>
      <c r="F131" s="245" t="s">
        <v>583</v>
      </c>
      <c r="G131" s="246" t="s">
        <v>421</v>
      </c>
      <c r="H131" s="247">
        <v>3</v>
      </c>
      <c r="I131" s="248">
        <v>900</v>
      </c>
      <c r="J131" s="248">
        <f>ROUND(I131*H131,2)</f>
        <v>2700</v>
      </c>
      <c r="K131" s="245" t="s">
        <v>17</v>
      </c>
      <c r="L131" s="249"/>
      <c r="M131" s="250" t="s">
        <v>17</v>
      </c>
      <c r="N131" s="251" t="s">
        <v>39</v>
      </c>
      <c r="O131" s="179">
        <v>0</v>
      </c>
      <c r="P131" s="179">
        <f>O131*H131</f>
        <v>0</v>
      </c>
      <c r="Q131" s="179">
        <v>0</v>
      </c>
      <c r="R131" s="179">
        <f>Q131*H131</f>
        <v>0</v>
      </c>
      <c r="S131" s="179">
        <v>0</v>
      </c>
      <c r="T131" s="18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153</v>
      </c>
      <c r="AT131" s="181" t="s">
        <v>364</v>
      </c>
      <c r="AU131" s="181" t="s">
        <v>78</v>
      </c>
      <c r="AY131" s="19" t="s">
        <v>115</v>
      </c>
      <c r="BE131" s="182">
        <f>IF(N131="základní",J131,0)</f>
        <v>2700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9" t="s">
        <v>76</v>
      </c>
      <c r="BK131" s="182">
        <f>ROUND(I131*H131,2)</f>
        <v>2700</v>
      </c>
      <c r="BL131" s="19" t="s">
        <v>130</v>
      </c>
      <c r="BM131" s="181" t="s">
        <v>584</v>
      </c>
    </row>
    <row r="132" s="2" customFormat="1" ht="24.15" customHeight="1">
      <c r="A132" s="34"/>
      <c r="B132" s="35"/>
      <c r="C132" s="171" t="s">
        <v>214</v>
      </c>
      <c r="D132" s="171" t="s">
        <v>109</v>
      </c>
      <c r="E132" s="172" t="s">
        <v>585</v>
      </c>
      <c r="F132" s="173" t="s">
        <v>586</v>
      </c>
      <c r="G132" s="174" t="s">
        <v>421</v>
      </c>
      <c r="H132" s="175">
        <v>30</v>
      </c>
      <c r="I132" s="176">
        <v>600</v>
      </c>
      <c r="J132" s="176">
        <f>ROUND(I132*H132,2)</f>
        <v>18000</v>
      </c>
      <c r="K132" s="173" t="s">
        <v>17</v>
      </c>
      <c r="L132" s="40"/>
      <c r="M132" s="177" t="s">
        <v>17</v>
      </c>
      <c r="N132" s="178" t="s">
        <v>39</v>
      </c>
      <c r="O132" s="179">
        <v>0</v>
      </c>
      <c r="P132" s="179">
        <f>O132*H132</f>
        <v>0</v>
      </c>
      <c r="Q132" s="179">
        <v>0</v>
      </c>
      <c r="R132" s="179">
        <f>Q132*H132</f>
        <v>0</v>
      </c>
      <c r="S132" s="179">
        <v>0</v>
      </c>
      <c r="T132" s="18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130</v>
      </c>
      <c r="AT132" s="181" t="s">
        <v>109</v>
      </c>
      <c r="AU132" s="181" t="s">
        <v>78</v>
      </c>
      <c r="AY132" s="19" t="s">
        <v>115</v>
      </c>
      <c r="BE132" s="182">
        <f>IF(N132="základní",J132,0)</f>
        <v>18000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9" t="s">
        <v>76</v>
      </c>
      <c r="BK132" s="182">
        <f>ROUND(I132*H132,2)</f>
        <v>18000</v>
      </c>
      <c r="BL132" s="19" t="s">
        <v>130</v>
      </c>
      <c r="BM132" s="181" t="s">
        <v>587</v>
      </c>
    </row>
    <row r="133" s="2" customFormat="1">
      <c r="A133" s="34"/>
      <c r="B133" s="35"/>
      <c r="C133" s="36"/>
      <c r="D133" s="187" t="s">
        <v>123</v>
      </c>
      <c r="E133" s="36"/>
      <c r="F133" s="188" t="s">
        <v>588</v>
      </c>
      <c r="G133" s="36"/>
      <c r="H133" s="36"/>
      <c r="I133" s="36"/>
      <c r="J133" s="36"/>
      <c r="K133" s="36"/>
      <c r="L133" s="40"/>
      <c r="M133" s="185"/>
      <c r="N133" s="186"/>
      <c r="O133" s="79"/>
      <c r="P133" s="79"/>
      <c r="Q133" s="79"/>
      <c r="R133" s="79"/>
      <c r="S133" s="79"/>
      <c r="T133" s="80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9" t="s">
        <v>123</v>
      </c>
      <c r="AU133" s="19" t="s">
        <v>78</v>
      </c>
    </row>
    <row r="134" s="2" customFormat="1" ht="37.8" customHeight="1">
      <c r="A134" s="34"/>
      <c r="B134" s="35"/>
      <c r="C134" s="171" t="s">
        <v>220</v>
      </c>
      <c r="D134" s="171" t="s">
        <v>109</v>
      </c>
      <c r="E134" s="172" t="s">
        <v>589</v>
      </c>
      <c r="F134" s="173" t="s">
        <v>590</v>
      </c>
      <c r="G134" s="174" t="s">
        <v>421</v>
      </c>
      <c r="H134" s="175">
        <v>33</v>
      </c>
      <c r="I134" s="176">
        <v>1000</v>
      </c>
      <c r="J134" s="176">
        <f>ROUND(I134*H134,2)</f>
        <v>33000</v>
      </c>
      <c r="K134" s="173" t="s">
        <v>17</v>
      </c>
      <c r="L134" s="40"/>
      <c r="M134" s="177" t="s">
        <v>17</v>
      </c>
      <c r="N134" s="178" t="s">
        <v>39</v>
      </c>
      <c r="O134" s="179">
        <v>0</v>
      </c>
      <c r="P134" s="179">
        <f>O134*H134</f>
        <v>0</v>
      </c>
      <c r="Q134" s="179">
        <v>0</v>
      </c>
      <c r="R134" s="179">
        <f>Q134*H134</f>
        <v>0</v>
      </c>
      <c r="S134" s="179">
        <v>0</v>
      </c>
      <c r="T134" s="18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130</v>
      </c>
      <c r="AT134" s="181" t="s">
        <v>109</v>
      </c>
      <c r="AU134" s="181" t="s">
        <v>78</v>
      </c>
      <c r="AY134" s="19" t="s">
        <v>115</v>
      </c>
      <c r="BE134" s="182">
        <f>IF(N134="základní",J134,0)</f>
        <v>33000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9" t="s">
        <v>76</v>
      </c>
      <c r="BK134" s="182">
        <f>ROUND(I134*H134,2)</f>
        <v>33000</v>
      </c>
      <c r="BL134" s="19" t="s">
        <v>130</v>
      </c>
      <c r="BM134" s="181" t="s">
        <v>591</v>
      </c>
    </row>
    <row r="135" s="2" customFormat="1">
      <c r="A135" s="34"/>
      <c r="B135" s="35"/>
      <c r="C135" s="36"/>
      <c r="D135" s="187" t="s">
        <v>123</v>
      </c>
      <c r="E135" s="36"/>
      <c r="F135" s="188" t="s">
        <v>592</v>
      </c>
      <c r="G135" s="36"/>
      <c r="H135" s="36"/>
      <c r="I135" s="36"/>
      <c r="J135" s="36"/>
      <c r="K135" s="36"/>
      <c r="L135" s="40"/>
      <c r="M135" s="185"/>
      <c r="N135" s="186"/>
      <c r="O135" s="79"/>
      <c r="P135" s="79"/>
      <c r="Q135" s="79"/>
      <c r="R135" s="79"/>
      <c r="S135" s="79"/>
      <c r="T135" s="80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9" t="s">
        <v>123</v>
      </c>
      <c r="AU135" s="19" t="s">
        <v>78</v>
      </c>
    </row>
    <row r="136" s="13" customFormat="1" ht="22.8" customHeight="1">
      <c r="A136" s="13"/>
      <c r="B136" s="215"/>
      <c r="C136" s="216"/>
      <c r="D136" s="217" t="s">
        <v>67</v>
      </c>
      <c r="E136" s="228" t="s">
        <v>485</v>
      </c>
      <c r="F136" s="228" t="s">
        <v>486</v>
      </c>
      <c r="G136" s="216"/>
      <c r="H136" s="216"/>
      <c r="I136" s="216"/>
      <c r="J136" s="229">
        <f>BK136</f>
        <v>1180</v>
      </c>
      <c r="K136" s="216"/>
      <c r="L136" s="220"/>
      <c r="M136" s="221"/>
      <c r="N136" s="222"/>
      <c r="O136" s="222"/>
      <c r="P136" s="223">
        <f>SUM(P137:P138)</f>
        <v>2.0030000000000001</v>
      </c>
      <c r="Q136" s="222"/>
      <c r="R136" s="223">
        <f>SUM(R137:R138)</f>
        <v>0</v>
      </c>
      <c r="S136" s="222"/>
      <c r="T136" s="224">
        <f>SUM(T137:T138)</f>
        <v>0</v>
      </c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R136" s="225" t="s">
        <v>76</v>
      </c>
      <c r="AT136" s="226" t="s">
        <v>67</v>
      </c>
      <c r="AU136" s="226" t="s">
        <v>76</v>
      </c>
      <c r="AY136" s="225" t="s">
        <v>115</v>
      </c>
      <c r="BK136" s="227">
        <f>SUM(BK137:BK138)</f>
        <v>1180</v>
      </c>
    </row>
    <row r="137" s="2" customFormat="1" ht="16.5" customHeight="1">
      <c r="A137" s="34"/>
      <c r="B137" s="35"/>
      <c r="C137" s="171" t="s">
        <v>7</v>
      </c>
      <c r="D137" s="171" t="s">
        <v>109</v>
      </c>
      <c r="E137" s="172" t="s">
        <v>593</v>
      </c>
      <c r="F137" s="173" t="s">
        <v>594</v>
      </c>
      <c r="G137" s="174" t="s">
        <v>595</v>
      </c>
      <c r="H137" s="175">
        <v>1</v>
      </c>
      <c r="I137" s="176">
        <v>1180</v>
      </c>
      <c r="J137" s="176">
        <f>ROUND(I137*H137,2)</f>
        <v>1180</v>
      </c>
      <c r="K137" s="173" t="s">
        <v>113</v>
      </c>
      <c r="L137" s="40"/>
      <c r="M137" s="177" t="s">
        <v>17</v>
      </c>
      <c r="N137" s="178" t="s">
        <v>39</v>
      </c>
      <c r="O137" s="179">
        <v>2.0030000000000001</v>
      </c>
      <c r="P137" s="179">
        <f>O137*H137</f>
        <v>2.0030000000000001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130</v>
      </c>
      <c r="AT137" s="181" t="s">
        <v>109</v>
      </c>
      <c r="AU137" s="181" t="s">
        <v>78</v>
      </c>
      <c r="AY137" s="19" t="s">
        <v>115</v>
      </c>
      <c r="BE137" s="182">
        <f>IF(N137="základní",J137,0)</f>
        <v>1180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9" t="s">
        <v>76</v>
      </c>
      <c r="BK137" s="182">
        <f>ROUND(I137*H137,2)</f>
        <v>1180</v>
      </c>
      <c r="BL137" s="19" t="s">
        <v>130</v>
      </c>
      <c r="BM137" s="181" t="s">
        <v>596</v>
      </c>
    </row>
    <row r="138" s="2" customFormat="1">
      <c r="A138" s="34"/>
      <c r="B138" s="35"/>
      <c r="C138" s="36"/>
      <c r="D138" s="183" t="s">
        <v>117</v>
      </c>
      <c r="E138" s="36"/>
      <c r="F138" s="184" t="s">
        <v>597</v>
      </c>
      <c r="G138" s="36"/>
      <c r="H138" s="36"/>
      <c r="I138" s="36"/>
      <c r="J138" s="36"/>
      <c r="K138" s="36"/>
      <c r="L138" s="40"/>
      <c r="M138" s="199"/>
      <c r="N138" s="200"/>
      <c r="O138" s="201"/>
      <c r="P138" s="201"/>
      <c r="Q138" s="201"/>
      <c r="R138" s="201"/>
      <c r="S138" s="201"/>
      <c r="T138" s="20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9" t="s">
        <v>117</v>
      </c>
      <c r="AU138" s="19" t="s">
        <v>78</v>
      </c>
    </row>
    <row r="139" s="2" customFormat="1" ht="6.96" customHeight="1">
      <c r="A139" s="34"/>
      <c r="B139" s="54"/>
      <c r="C139" s="55"/>
      <c r="D139" s="55"/>
      <c r="E139" s="55"/>
      <c r="F139" s="55"/>
      <c r="G139" s="55"/>
      <c r="H139" s="55"/>
      <c r="I139" s="55"/>
      <c r="J139" s="55"/>
      <c r="K139" s="55"/>
      <c r="L139" s="40"/>
      <c r="M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</sheetData>
  <sheetProtection sheet="1" autoFilter="0" formatColumns="0" formatRows="0" objects="1" scenarios="1" spinCount="100000" saltValue="tj4Pf1jC7iiPyDxgJPeHntOqPuWat84O8ew4jbPtvfPZlPDGiElWXoz8iq32w3AT88GiID9DKpWgHFw/rdnSxA==" hashValue="aN/OlKzDGcJ0lmURyFOe0WEH0A26hLhQp3hvau0yuFTFNkGZhYW7e14cCTYOt5pXqwBUTE2RJdZ2LhjDYfymjw==" algorithmName="SHA-512" password="CC35"/>
  <autoFilter ref="C81:K138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5_02/183101113"/>
    <hyperlink ref="F90" r:id="rId2" display="https://podminky.urs.cz/item/CS_URS_2025_02/183111114"/>
    <hyperlink ref="F93" r:id="rId3" display="https://podminky.urs.cz/item/CS_URS_2025_02/184102113"/>
    <hyperlink ref="F97" r:id="rId4" display="https://podminky.urs.cz/item/CS_URS_2025_02/184102121"/>
    <hyperlink ref="F104" r:id="rId5" display="https://podminky.urs.cz/item/CS_URS_2025_02/184911431"/>
    <hyperlink ref="F113" r:id="rId6" display="https://podminky.urs.cz/item/CS_URS_2025_02/185804311"/>
    <hyperlink ref="F138" r:id="rId7" display="https://podminky.urs.cz/item/CS_URS_2025_02/998231311R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61" customWidth="1"/>
    <col min="2" max="2" width="1.667969" style="261" customWidth="1"/>
    <col min="3" max="4" width="5" style="261" customWidth="1"/>
    <col min="5" max="5" width="11.66016" style="261" customWidth="1"/>
    <col min="6" max="6" width="9.160156" style="261" customWidth="1"/>
    <col min="7" max="7" width="5" style="261" customWidth="1"/>
    <col min="8" max="8" width="77.83203" style="261" customWidth="1"/>
    <col min="9" max="10" width="20" style="261" customWidth="1"/>
    <col min="11" max="11" width="1.667969" style="261" customWidth="1"/>
  </cols>
  <sheetData>
    <row r="1" s="1" customFormat="1" ht="37.5" customHeight="1"/>
    <row r="2" s="1" customFormat="1" ht="7.5" customHeight="1">
      <c r="B2" s="262"/>
      <c r="C2" s="263"/>
      <c r="D2" s="263"/>
      <c r="E2" s="263"/>
      <c r="F2" s="263"/>
      <c r="G2" s="263"/>
      <c r="H2" s="263"/>
      <c r="I2" s="263"/>
      <c r="J2" s="263"/>
      <c r="K2" s="264"/>
    </row>
    <row r="3" s="16" customFormat="1" ht="45" customHeight="1">
      <c r="B3" s="265"/>
      <c r="C3" s="266" t="s">
        <v>598</v>
      </c>
      <c r="D3" s="266"/>
      <c r="E3" s="266"/>
      <c r="F3" s="266"/>
      <c r="G3" s="266"/>
      <c r="H3" s="266"/>
      <c r="I3" s="266"/>
      <c r="J3" s="266"/>
      <c r="K3" s="267"/>
    </row>
    <row r="4" s="1" customFormat="1" ht="25.5" customHeight="1">
      <c r="B4" s="268"/>
      <c r="C4" s="269" t="s">
        <v>599</v>
      </c>
      <c r="D4" s="269"/>
      <c r="E4" s="269"/>
      <c r="F4" s="269"/>
      <c r="G4" s="269"/>
      <c r="H4" s="269"/>
      <c r="I4" s="269"/>
      <c r="J4" s="269"/>
      <c r="K4" s="270"/>
    </row>
    <row r="5" s="1" customFormat="1" ht="5.25" customHeight="1">
      <c r="B5" s="268"/>
      <c r="C5" s="271"/>
      <c r="D5" s="271"/>
      <c r="E5" s="271"/>
      <c r="F5" s="271"/>
      <c r="G5" s="271"/>
      <c r="H5" s="271"/>
      <c r="I5" s="271"/>
      <c r="J5" s="271"/>
      <c r="K5" s="270"/>
    </row>
    <row r="6" s="1" customFormat="1" ht="15" customHeight="1">
      <c r="B6" s="268"/>
      <c r="C6" s="272" t="s">
        <v>600</v>
      </c>
      <c r="D6" s="272"/>
      <c r="E6" s="272"/>
      <c r="F6" s="272"/>
      <c r="G6" s="272"/>
      <c r="H6" s="272"/>
      <c r="I6" s="272"/>
      <c r="J6" s="272"/>
      <c r="K6" s="270"/>
    </row>
    <row r="7" s="1" customFormat="1" ht="15" customHeight="1">
      <c r="B7" s="273"/>
      <c r="C7" s="272" t="s">
        <v>601</v>
      </c>
      <c r="D7" s="272"/>
      <c r="E7" s="272"/>
      <c r="F7" s="272"/>
      <c r="G7" s="272"/>
      <c r="H7" s="272"/>
      <c r="I7" s="272"/>
      <c r="J7" s="272"/>
      <c r="K7" s="270"/>
    </row>
    <row r="8" s="1" customFormat="1" ht="12.75" customHeight="1">
      <c r="B8" s="273"/>
      <c r="C8" s="272"/>
      <c r="D8" s="272"/>
      <c r="E8" s="272"/>
      <c r="F8" s="272"/>
      <c r="G8" s="272"/>
      <c r="H8" s="272"/>
      <c r="I8" s="272"/>
      <c r="J8" s="272"/>
      <c r="K8" s="270"/>
    </row>
    <row r="9" s="1" customFormat="1" ht="15" customHeight="1">
      <c r="B9" s="273"/>
      <c r="C9" s="272" t="s">
        <v>602</v>
      </c>
      <c r="D9" s="272"/>
      <c r="E9" s="272"/>
      <c r="F9" s="272"/>
      <c r="G9" s="272"/>
      <c r="H9" s="272"/>
      <c r="I9" s="272"/>
      <c r="J9" s="272"/>
      <c r="K9" s="270"/>
    </row>
    <row r="10" s="1" customFormat="1" ht="15" customHeight="1">
      <c r="B10" s="273"/>
      <c r="C10" s="272"/>
      <c r="D10" s="272" t="s">
        <v>603</v>
      </c>
      <c r="E10" s="272"/>
      <c r="F10" s="272"/>
      <c r="G10" s="272"/>
      <c r="H10" s="272"/>
      <c r="I10" s="272"/>
      <c r="J10" s="272"/>
      <c r="K10" s="270"/>
    </row>
    <row r="11" s="1" customFormat="1" ht="15" customHeight="1">
      <c r="B11" s="273"/>
      <c r="C11" s="274"/>
      <c r="D11" s="272" t="s">
        <v>604</v>
      </c>
      <c r="E11" s="272"/>
      <c r="F11" s="272"/>
      <c r="G11" s="272"/>
      <c r="H11" s="272"/>
      <c r="I11" s="272"/>
      <c r="J11" s="272"/>
      <c r="K11" s="270"/>
    </row>
    <row r="12" s="1" customFormat="1" ht="15" customHeight="1">
      <c r="B12" s="273"/>
      <c r="C12" s="274"/>
      <c r="D12" s="272"/>
      <c r="E12" s="272"/>
      <c r="F12" s="272"/>
      <c r="G12" s="272"/>
      <c r="H12" s="272"/>
      <c r="I12" s="272"/>
      <c r="J12" s="272"/>
      <c r="K12" s="270"/>
    </row>
    <row r="13" s="1" customFormat="1" ht="15" customHeight="1">
      <c r="B13" s="273"/>
      <c r="C13" s="274"/>
      <c r="D13" s="275" t="s">
        <v>605</v>
      </c>
      <c r="E13" s="272"/>
      <c r="F13" s="272"/>
      <c r="G13" s="272"/>
      <c r="H13" s="272"/>
      <c r="I13" s="272"/>
      <c r="J13" s="272"/>
      <c r="K13" s="270"/>
    </row>
    <row r="14" s="1" customFormat="1" ht="12.75" customHeight="1">
      <c r="B14" s="273"/>
      <c r="C14" s="274"/>
      <c r="D14" s="274"/>
      <c r="E14" s="274"/>
      <c r="F14" s="274"/>
      <c r="G14" s="274"/>
      <c r="H14" s="274"/>
      <c r="I14" s="274"/>
      <c r="J14" s="274"/>
      <c r="K14" s="270"/>
    </row>
    <row r="15" s="1" customFormat="1" ht="15" customHeight="1">
      <c r="B15" s="273"/>
      <c r="C15" s="274"/>
      <c r="D15" s="272" t="s">
        <v>606</v>
      </c>
      <c r="E15" s="272"/>
      <c r="F15" s="272"/>
      <c r="G15" s="272"/>
      <c r="H15" s="272"/>
      <c r="I15" s="272"/>
      <c r="J15" s="272"/>
      <c r="K15" s="270"/>
    </row>
    <row r="16" s="1" customFormat="1" ht="15" customHeight="1">
      <c r="B16" s="273"/>
      <c r="C16" s="274"/>
      <c r="D16" s="272" t="s">
        <v>607</v>
      </c>
      <c r="E16" s="272"/>
      <c r="F16" s="272"/>
      <c r="G16" s="272"/>
      <c r="H16" s="272"/>
      <c r="I16" s="272"/>
      <c r="J16" s="272"/>
      <c r="K16" s="270"/>
    </row>
    <row r="17" s="1" customFormat="1" ht="15" customHeight="1">
      <c r="B17" s="273"/>
      <c r="C17" s="274"/>
      <c r="D17" s="272" t="s">
        <v>608</v>
      </c>
      <c r="E17" s="272"/>
      <c r="F17" s="272"/>
      <c r="G17" s="272"/>
      <c r="H17" s="272"/>
      <c r="I17" s="272"/>
      <c r="J17" s="272"/>
      <c r="K17" s="270"/>
    </row>
    <row r="18" s="1" customFormat="1" ht="15" customHeight="1">
      <c r="B18" s="273"/>
      <c r="C18" s="274"/>
      <c r="D18" s="274"/>
      <c r="E18" s="276" t="s">
        <v>81</v>
      </c>
      <c r="F18" s="272" t="s">
        <v>609</v>
      </c>
      <c r="G18" s="272"/>
      <c r="H18" s="272"/>
      <c r="I18" s="272"/>
      <c r="J18" s="272"/>
      <c r="K18" s="270"/>
    </row>
    <row r="19" s="1" customFormat="1" ht="15" customHeight="1">
      <c r="B19" s="273"/>
      <c r="C19" s="274"/>
      <c r="D19" s="274"/>
      <c r="E19" s="276" t="s">
        <v>610</v>
      </c>
      <c r="F19" s="272" t="s">
        <v>611</v>
      </c>
      <c r="G19" s="272"/>
      <c r="H19" s="272"/>
      <c r="I19" s="272"/>
      <c r="J19" s="272"/>
      <c r="K19" s="270"/>
    </row>
    <row r="20" s="1" customFormat="1" ht="15" customHeight="1">
      <c r="B20" s="273"/>
      <c r="C20" s="274"/>
      <c r="D20" s="274"/>
      <c r="E20" s="276" t="s">
        <v>612</v>
      </c>
      <c r="F20" s="272" t="s">
        <v>613</v>
      </c>
      <c r="G20" s="272"/>
      <c r="H20" s="272"/>
      <c r="I20" s="272"/>
      <c r="J20" s="272"/>
      <c r="K20" s="270"/>
    </row>
    <row r="21" s="1" customFormat="1" ht="15" customHeight="1">
      <c r="B21" s="273"/>
      <c r="C21" s="274"/>
      <c r="D21" s="274"/>
      <c r="E21" s="276" t="s">
        <v>75</v>
      </c>
      <c r="F21" s="272" t="s">
        <v>614</v>
      </c>
      <c r="G21" s="272"/>
      <c r="H21" s="272"/>
      <c r="I21" s="272"/>
      <c r="J21" s="272"/>
      <c r="K21" s="270"/>
    </row>
    <row r="22" s="1" customFormat="1" ht="15" customHeight="1">
      <c r="B22" s="273"/>
      <c r="C22" s="274"/>
      <c r="D22" s="274"/>
      <c r="E22" s="276" t="s">
        <v>615</v>
      </c>
      <c r="F22" s="272" t="s">
        <v>616</v>
      </c>
      <c r="G22" s="272"/>
      <c r="H22" s="272"/>
      <c r="I22" s="272"/>
      <c r="J22" s="272"/>
      <c r="K22" s="270"/>
    </row>
    <row r="23" s="1" customFormat="1" ht="15" customHeight="1">
      <c r="B23" s="273"/>
      <c r="C23" s="274"/>
      <c r="D23" s="274"/>
      <c r="E23" s="276" t="s">
        <v>617</v>
      </c>
      <c r="F23" s="272" t="s">
        <v>618</v>
      </c>
      <c r="G23" s="272"/>
      <c r="H23" s="272"/>
      <c r="I23" s="272"/>
      <c r="J23" s="272"/>
      <c r="K23" s="270"/>
    </row>
    <row r="24" s="1" customFormat="1" ht="12.75" customHeight="1">
      <c r="B24" s="273"/>
      <c r="C24" s="274"/>
      <c r="D24" s="274"/>
      <c r="E24" s="274"/>
      <c r="F24" s="274"/>
      <c r="G24" s="274"/>
      <c r="H24" s="274"/>
      <c r="I24" s="274"/>
      <c r="J24" s="274"/>
      <c r="K24" s="270"/>
    </row>
    <row r="25" s="1" customFormat="1" ht="15" customHeight="1">
      <c r="B25" s="273"/>
      <c r="C25" s="272" t="s">
        <v>619</v>
      </c>
      <c r="D25" s="272"/>
      <c r="E25" s="272"/>
      <c r="F25" s="272"/>
      <c r="G25" s="272"/>
      <c r="H25" s="272"/>
      <c r="I25" s="272"/>
      <c r="J25" s="272"/>
      <c r="K25" s="270"/>
    </row>
    <row r="26" s="1" customFormat="1" ht="15" customHeight="1">
      <c r="B26" s="273"/>
      <c r="C26" s="272" t="s">
        <v>620</v>
      </c>
      <c r="D26" s="272"/>
      <c r="E26" s="272"/>
      <c r="F26" s="272"/>
      <c r="G26" s="272"/>
      <c r="H26" s="272"/>
      <c r="I26" s="272"/>
      <c r="J26" s="272"/>
      <c r="K26" s="270"/>
    </row>
    <row r="27" s="1" customFormat="1" ht="15" customHeight="1">
      <c r="B27" s="273"/>
      <c r="C27" s="272"/>
      <c r="D27" s="272" t="s">
        <v>621</v>
      </c>
      <c r="E27" s="272"/>
      <c r="F27" s="272"/>
      <c r="G27" s="272"/>
      <c r="H27" s="272"/>
      <c r="I27" s="272"/>
      <c r="J27" s="272"/>
      <c r="K27" s="270"/>
    </row>
    <row r="28" s="1" customFormat="1" ht="15" customHeight="1">
      <c r="B28" s="273"/>
      <c r="C28" s="274"/>
      <c r="D28" s="272" t="s">
        <v>622</v>
      </c>
      <c r="E28" s="272"/>
      <c r="F28" s="272"/>
      <c r="G28" s="272"/>
      <c r="H28" s="272"/>
      <c r="I28" s="272"/>
      <c r="J28" s="272"/>
      <c r="K28" s="270"/>
    </row>
    <row r="29" s="1" customFormat="1" ht="12.75" customHeight="1">
      <c r="B29" s="273"/>
      <c r="C29" s="274"/>
      <c r="D29" s="274"/>
      <c r="E29" s="274"/>
      <c r="F29" s="274"/>
      <c r="G29" s="274"/>
      <c r="H29" s="274"/>
      <c r="I29" s="274"/>
      <c r="J29" s="274"/>
      <c r="K29" s="270"/>
    </row>
    <row r="30" s="1" customFormat="1" ht="15" customHeight="1">
      <c r="B30" s="273"/>
      <c r="C30" s="274"/>
      <c r="D30" s="272" t="s">
        <v>623</v>
      </c>
      <c r="E30" s="272"/>
      <c r="F30" s="272"/>
      <c r="G30" s="272"/>
      <c r="H30" s="272"/>
      <c r="I30" s="272"/>
      <c r="J30" s="272"/>
      <c r="K30" s="270"/>
    </row>
    <row r="31" s="1" customFormat="1" ht="15" customHeight="1">
      <c r="B31" s="273"/>
      <c r="C31" s="274"/>
      <c r="D31" s="272" t="s">
        <v>624</v>
      </c>
      <c r="E31" s="272"/>
      <c r="F31" s="272"/>
      <c r="G31" s="272"/>
      <c r="H31" s="272"/>
      <c r="I31" s="272"/>
      <c r="J31" s="272"/>
      <c r="K31" s="270"/>
    </row>
    <row r="32" s="1" customFormat="1" ht="12.75" customHeight="1">
      <c r="B32" s="273"/>
      <c r="C32" s="274"/>
      <c r="D32" s="274"/>
      <c r="E32" s="274"/>
      <c r="F32" s="274"/>
      <c r="G32" s="274"/>
      <c r="H32" s="274"/>
      <c r="I32" s="274"/>
      <c r="J32" s="274"/>
      <c r="K32" s="270"/>
    </row>
    <row r="33" s="1" customFormat="1" ht="15" customHeight="1">
      <c r="B33" s="273"/>
      <c r="C33" s="274"/>
      <c r="D33" s="272" t="s">
        <v>625</v>
      </c>
      <c r="E33" s="272"/>
      <c r="F33" s="272"/>
      <c r="G33" s="272"/>
      <c r="H33" s="272"/>
      <c r="I33" s="272"/>
      <c r="J33" s="272"/>
      <c r="K33" s="270"/>
    </row>
    <row r="34" s="1" customFormat="1" ht="15" customHeight="1">
      <c r="B34" s="273"/>
      <c r="C34" s="274"/>
      <c r="D34" s="272" t="s">
        <v>626</v>
      </c>
      <c r="E34" s="272"/>
      <c r="F34" s="272"/>
      <c r="G34" s="272"/>
      <c r="H34" s="272"/>
      <c r="I34" s="272"/>
      <c r="J34" s="272"/>
      <c r="K34" s="270"/>
    </row>
    <row r="35" s="1" customFormat="1" ht="15" customHeight="1">
      <c r="B35" s="273"/>
      <c r="C35" s="274"/>
      <c r="D35" s="272" t="s">
        <v>627</v>
      </c>
      <c r="E35" s="272"/>
      <c r="F35" s="272"/>
      <c r="G35" s="272"/>
      <c r="H35" s="272"/>
      <c r="I35" s="272"/>
      <c r="J35" s="272"/>
      <c r="K35" s="270"/>
    </row>
    <row r="36" s="1" customFormat="1" ht="15" customHeight="1">
      <c r="B36" s="273"/>
      <c r="C36" s="274"/>
      <c r="D36" s="272"/>
      <c r="E36" s="275" t="s">
        <v>97</v>
      </c>
      <c r="F36" s="272"/>
      <c r="G36" s="272" t="s">
        <v>628</v>
      </c>
      <c r="H36" s="272"/>
      <c r="I36" s="272"/>
      <c r="J36" s="272"/>
      <c r="K36" s="270"/>
    </row>
    <row r="37" s="1" customFormat="1" ht="30.75" customHeight="1">
      <c r="B37" s="273"/>
      <c r="C37" s="274"/>
      <c r="D37" s="272"/>
      <c r="E37" s="275" t="s">
        <v>629</v>
      </c>
      <c r="F37" s="272"/>
      <c r="G37" s="272" t="s">
        <v>630</v>
      </c>
      <c r="H37" s="272"/>
      <c r="I37" s="272"/>
      <c r="J37" s="272"/>
      <c r="K37" s="270"/>
    </row>
    <row r="38" s="1" customFormat="1" ht="15" customHeight="1">
      <c r="B38" s="273"/>
      <c r="C38" s="274"/>
      <c r="D38" s="272"/>
      <c r="E38" s="275" t="s">
        <v>49</v>
      </c>
      <c r="F38" s="272"/>
      <c r="G38" s="272" t="s">
        <v>631</v>
      </c>
      <c r="H38" s="272"/>
      <c r="I38" s="272"/>
      <c r="J38" s="272"/>
      <c r="K38" s="270"/>
    </row>
    <row r="39" s="1" customFormat="1" ht="15" customHeight="1">
      <c r="B39" s="273"/>
      <c r="C39" s="274"/>
      <c r="D39" s="272"/>
      <c r="E39" s="275" t="s">
        <v>50</v>
      </c>
      <c r="F39" s="272"/>
      <c r="G39" s="272" t="s">
        <v>632</v>
      </c>
      <c r="H39" s="272"/>
      <c r="I39" s="272"/>
      <c r="J39" s="272"/>
      <c r="K39" s="270"/>
    </row>
    <row r="40" s="1" customFormat="1" ht="15" customHeight="1">
      <c r="B40" s="273"/>
      <c r="C40" s="274"/>
      <c r="D40" s="272"/>
      <c r="E40" s="275" t="s">
        <v>98</v>
      </c>
      <c r="F40" s="272"/>
      <c r="G40" s="272" t="s">
        <v>633</v>
      </c>
      <c r="H40" s="272"/>
      <c r="I40" s="272"/>
      <c r="J40" s="272"/>
      <c r="K40" s="270"/>
    </row>
    <row r="41" s="1" customFormat="1" ht="15" customHeight="1">
      <c r="B41" s="273"/>
      <c r="C41" s="274"/>
      <c r="D41" s="272"/>
      <c r="E41" s="275" t="s">
        <v>99</v>
      </c>
      <c r="F41" s="272"/>
      <c r="G41" s="272" t="s">
        <v>634</v>
      </c>
      <c r="H41" s="272"/>
      <c r="I41" s="272"/>
      <c r="J41" s="272"/>
      <c r="K41" s="270"/>
    </row>
    <row r="42" s="1" customFormat="1" ht="15" customHeight="1">
      <c r="B42" s="273"/>
      <c r="C42" s="274"/>
      <c r="D42" s="272"/>
      <c r="E42" s="275" t="s">
        <v>635</v>
      </c>
      <c r="F42" s="272"/>
      <c r="G42" s="272" t="s">
        <v>636</v>
      </c>
      <c r="H42" s="272"/>
      <c r="I42" s="272"/>
      <c r="J42" s="272"/>
      <c r="K42" s="270"/>
    </row>
    <row r="43" s="1" customFormat="1" ht="15" customHeight="1">
      <c r="B43" s="273"/>
      <c r="C43" s="274"/>
      <c r="D43" s="272"/>
      <c r="E43" s="275"/>
      <c r="F43" s="272"/>
      <c r="G43" s="272" t="s">
        <v>637</v>
      </c>
      <c r="H43" s="272"/>
      <c r="I43" s="272"/>
      <c r="J43" s="272"/>
      <c r="K43" s="270"/>
    </row>
    <row r="44" s="1" customFormat="1" ht="15" customHeight="1">
      <c r="B44" s="273"/>
      <c r="C44" s="274"/>
      <c r="D44" s="272"/>
      <c r="E44" s="275" t="s">
        <v>638</v>
      </c>
      <c r="F44" s="272"/>
      <c r="G44" s="272" t="s">
        <v>639</v>
      </c>
      <c r="H44" s="272"/>
      <c r="I44" s="272"/>
      <c r="J44" s="272"/>
      <c r="K44" s="270"/>
    </row>
    <row r="45" s="1" customFormat="1" ht="15" customHeight="1">
      <c r="B45" s="273"/>
      <c r="C45" s="274"/>
      <c r="D45" s="272"/>
      <c r="E45" s="275" t="s">
        <v>101</v>
      </c>
      <c r="F45" s="272"/>
      <c r="G45" s="272" t="s">
        <v>640</v>
      </c>
      <c r="H45" s="272"/>
      <c r="I45" s="272"/>
      <c r="J45" s="272"/>
      <c r="K45" s="270"/>
    </row>
    <row r="46" s="1" customFormat="1" ht="12.75" customHeight="1">
      <c r="B46" s="273"/>
      <c r="C46" s="274"/>
      <c r="D46" s="272"/>
      <c r="E46" s="272"/>
      <c r="F46" s="272"/>
      <c r="G46" s="272"/>
      <c r="H46" s="272"/>
      <c r="I46" s="272"/>
      <c r="J46" s="272"/>
      <c r="K46" s="270"/>
    </row>
    <row r="47" s="1" customFormat="1" ht="15" customHeight="1">
      <c r="B47" s="273"/>
      <c r="C47" s="274"/>
      <c r="D47" s="272" t="s">
        <v>641</v>
      </c>
      <c r="E47" s="272"/>
      <c r="F47" s="272"/>
      <c r="G47" s="272"/>
      <c r="H47" s="272"/>
      <c r="I47" s="272"/>
      <c r="J47" s="272"/>
      <c r="K47" s="270"/>
    </row>
    <row r="48" s="1" customFormat="1" ht="15" customHeight="1">
      <c r="B48" s="273"/>
      <c r="C48" s="274"/>
      <c r="D48" s="274"/>
      <c r="E48" s="272" t="s">
        <v>642</v>
      </c>
      <c r="F48" s="272"/>
      <c r="G48" s="272"/>
      <c r="H48" s="272"/>
      <c r="I48" s="272"/>
      <c r="J48" s="272"/>
      <c r="K48" s="270"/>
    </row>
    <row r="49" s="1" customFormat="1" ht="15" customHeight="1">
      <c r="B49" s="273"/>
      <c r="C49" s="274"/>
      <c r="D49" s="274"/>
      <c r="E49" s="272" t="s">
        <v>643</v>
      </c>
      <c r="F49" s="272"/>
      <c r="G49" s="272"/>
      <c r="H49" s="272"/>
      <c r="I49" s="272"/>
      <c r="J49" s="272"/>
      <c r="K49" s="270"/>
    </row>
    <row r="50" s="1" customFormat="1" ht="15" customHeight="1">
      <c r="B50" s="273"/>
      <c r="C50" s="274"/>
      <c r="D50" s="274"/>
      <c r="E50" s="272" t="s">
        <v>644</v>
      </c>
      <c r="F50" s="272"/>
      <c r="G50" s="272"/>
      <c r="H50" s="272"/>
      <c r="I50" s="272"/>
      <c r="J50" s="272"/>
      <c r="K50" s="270"/>
    </row>
    <row r="51" s="1" customFormat="1" ht="15" customHeight="1">
      <c r="B51" s="273"/>
      <c r="C51" s="274"/>
      <c r="D51" s="272" t="s">
        <v>645</v>
      </c>
      <c r="E51" s="272"/>
      <c r="F51" s="272"/>
      <c r="G51" s="272"/>
      <c r="H51" s="272"/>
      <c r="I51" s="272"/>
      <c r="J51" s="272"/>
      <c r="K51" s="270"/>
    </row>
    <row r="52" s="1" customFormat="1" ht="25.5" customHeight="1">
      <c r="B52" s="268"/>
      <c r="C52" s="269" t="s">
        <v>646</v>
      </c>
      <c r="D52" s="269"/>
      <c r="E52" s="269"/>
      <c r="F52" s="269"/>
      <c r="G52" s="269"/>
      <c r="H52" s="269"/>
      <c r="I52" s="269"/>
      <c r="J52" s="269"/>
      <c r="K52" s="270"/>
    </row>
    <row r="53" s="1" customFormat="1" ht="5.25" customHeight="1">
      <c r="B53" s="268"/>
      <c r="C53" s="271"/>
      <c r="D53" s="271"/>
      <c r="E53" s="271"/>
      <c r="F53" s="271"/>
      <c r="G53" s="271"/>
      <c r="H53" s="271"/>
      <c r="I53" s="271"/>
      <c r="J53" s="271"/>
      <c r="K53" s="270"/>
    </row>
    <row r="54" s="1" customFormat="1" ht="15" customHeight="1">
      <c r="B54" s="268"/>
      <c r="C54" s="272" t="s">
        <v>647</v>
      </c>
      <c r="D54" s="272"/>
      <c r="E54" s="272"/>
      <c r="F54" s="272"/>
      <c r="G54" s="272"/>
      <c r="H54" s="272"/>
      <c r="I54" s="272"/>
      <c r="J54" s="272"/>
      <c r="K54" s="270"/>
    </row>
    <row r="55" s="1" customFormat="1" ht="15" customHeight="1">
      <c r="B55" s="268"/>
      <c r="C55" s="272" t="s">
        <v>648</v>
      </c>
      <c r="D55" s="272"/>
      <c r="E55" s="272"/>
      <c r="F55" s="272"/>
      <c r="G55" s="272"/>
      <c r="H55" s="272"/>
      <c r="I55" s="272"/>
      <c r="J55" s="272"/>
      <c r="K55" s="270"/>
    </row>
    <row r="56" s="1" customFormat="1" ht="12.75" customHeight="1">
      <c r="B56" s="268"/>
      <c r="C56" s="272"/>
      <c r="D56" s="272"/>
      <c r="E56" s="272"/>
      <c r="F56" s="272"/>
      <c r="G56" s="272"/>
      <c r="H56" s="272"/>
      <c r="I56" s="272"/>
      <c r="J56" s="272"/>
      <c r="K56" s="270"/>
    </row>
    <row r="57" s="1" customFormat="1" ht="15" customHeight="1">
      <c r="B57" s="268"/>
      <c r="C57" s="272" t="s">
        <v>649</v>
      </c>
      <c r="D57" s="272"/>
      <c r="E57" s="272"/>
      <c r="F57" s="272"/>
      <c r="G57" s="272"/>
      <c r="H57" s="272"/>
      <c r="I57" s="272"/>
      <c r="J57" s="272"/>
      <c r="K57" s="270"/>
    </row>
    <row r="58" s="1" customFormat="1" ht="15" customHeight="1">
      <c r="B58" s="268"/>
      <c r="C58" s="274"/>
      <c r="D58" s="272" t="s">
        <v>650</v>
      </c>
      <c r="E58" s="272"/>
      <c r="F58" s="272"/>
      <c r="G58" s="272"/>
      <c r="H58" s="272"/>
      <c r="I58" s="272"/>
      <c r="J58" s="272"/>
      <c r="K58" s="270"/>
    </row>
    <row r="59" s="1" customFormat="1" ht="15" customHeight="1">
      <c r="B59" s="268"/>
      <c r="C59" s="274"/>
      <c r="D59" s="272" t="s">
        <v>651</v>
      </c>
      <c r="E59" s="272"/>
      <c r="F59" s="272"/>
      <c r="G59" s="272"/>
      <c r="H59" s="272"/>
      <c r="I59" s="272"/>
      <c r="J59" s="272"/>
      <c r="K59" s="270"/>
    </row>
    <row r="60" s="1" customFormat="1" ht="15" customHeight="1">
      <c r="B60" s="268"/>
      <c r="C60" s="274"/>
      <c r="D60" s="272" t="s">
        <v>652</v>
      </c>
      <c r="E60" s="272"/>
      <c r="F60" s="272"/>
      <c r="G60" s="272"/>
      <c r="H60" s="272"/>
      <c r="I60" s="272"/>
      <c r="J60" s="272"/>
      <c r="K60" s="270"/>
    </row>
    <row r="61" s="1" customFormat="1" ht="15" customHeight="1">
      <c r="B61" s="268"/>
      <c r="C61" s="274"/>
      <c r="D61" s="272" t="s">
        <v>653</v>
      </c>
      <c r="E61" s="272"/>
      <c r="F61" s="272"/>
      <c r="G61" s="272"/>
      <c r="H61" s="272"/>
      <c r="I61" s="272"/>
      <c r="J61" s="272"/>
      <c r="K61" s="270"/>
    </row>
    <row r="62" s="1" customFormat="1" ht="15" customHeight="1">
      <c r="B62" s="268"/>
      <c r="C62" s="274"/>
      <c r="D62" s="277" t="s">
        <v>654</v>
      </c>
      <c r="E62" s="277"/>
      <c r="F62" s="277"/>
      <c r="G62" s="277"/>
      <c r="H62" s="277"/>
      <c r="I62" s="277"/>
      <c r="J62" s="277"/>
      <c r="K62" s="270"/>
    </row>
    <row r="63" s="1" customFormat="1" ht="15" customHeight="1">
      <c r="B63" s="268"/>
      <c r="C63" s="274"/>
      <c r="D63" s="272" t="s">
        <v>655</v>
      </c>
      <c r="E63" s="272"/>
      <c r="F63" s="272"/>
      <c r="G63" s="272"/>
      <c r="H63" s="272"/>
      <c r="I63" s="272"/>
      <c r="J63" s="272"/>
      <c r="K63" s="270"/>
    </row>
    <row r="64" s="1" customFormat="1" ht="12.75" customHeight="1">
      <c r="B64" s="268"/>
      <c r="C64" s="274"/>
      <c r="D64" s="274"/>
      <c r="E64" s="278"/>
      <c r="F64" s="274"/>
      <c r="G64" s="274"/>
      <c r="H64" s="274"/>
      <c r="I64" s="274"/>
      <c r="J64" s="274"/>
      <c r="K64" s="270"/>
    </row>
    <row r="65" s="1" customFormat="1" ht="15" customHeight="1">
      <c r="B65" s="268"/>
      <c r="C65" s="274"/>
      <c r="D65" s="272" t="s">
        <v>656</v>
      </c>
      <c r="E65" s="272"/>
      <c r="F65" s="272"/>
      <c r="G65" s="272"/>
      <c r="H65" s="272"/>
      <c r="I65" s="272"/>
      <c r="J65" s="272"/>
      <c r="K65" s="270"/>
    </row>
    <row r="66" s="1" customFormat="1" ht="15" customHeight="1">
      <c r="B66" s="268"/>
      <c r="C66" s="274"/>
      <c r="D66" s="277" t="s">
        <v>657</v>
      </c>
      <c r="E66" s="277"/>
      <c r="F66" s="277"/>
      <c r="G66" s="277"/>
      <c r="H66" s="277"/>
      <c r="I66" s="277"/>
      <c r="J66" s="277"/>
      <c r="K66" s="270"/>
    </row>
    <row r="67" s="1" customFormat="1" ht="15" customHeight="1">
      <c r="B67" s="268"/>
      <c r="C67" s="274"/>
      <c r="D67" s="272" t="s">
        <v>658</v>
      </c>
      <c r="E67" s="272"/>
      <c r="F67" s="272"/>
      <c r="G67" s="272"/>
      <c r="H67" s="272"/>
      <c r="I67" s="272"/>
      <c r="J67" s="272"/>
      <c r="K67" s="270"/>
    </row>
    <row r="68" s="1" customFormat="1" ht="15" customHeight="1">
      <c r="B68" s="268"/>
      <c r="C68" s="274"/>
      <c r="D68" s="272" t="s">
        <v>659</v>
      </c>
      <c r="E68" s="272"/>
      <c r="F68" s="272"/>
      <c r="G68" s="272"/>
      <c r="H68" s="272"/>
      <c r="I68" s="272"/>
      <c r="J68" s="272"/>
      <c r="K68" s="270"/>
    </row>
    <row r="69" s="1" customFormat="1" ht="15" customHeight="1">
      <c r="B69" s="268"/>
      <c r="C69" s="274"/>
      <c r="D69" s="272" t="s">
        <v>660</v>
      </c>
      <c r="E69" s="272"/>
      <c r="F69" s="272"/>
      <c r="G69" s="272"/>
      <c r="H69" s="272"/>
      <c r="I69" s="272"/>
      <c r="J69" s="272"/>
      <c r="K69" s="270"/>
    </row>
    <row r="70" s="1" customFormat="1" ht="15" customHeight="1">
      <c r="B70" s="268"/>
      <c r="C70" s="274"/>
      <c r="D70" s="272" t="s">
        <v>661</v>
      </c>
      <c r="E70" s="272"/>
      <c r="F70" s="272"/>
      <c r="G70" s="272"/>
      <c r="H70" s="272"/>
      <c r="I70" s="272"/>
      <c r="J70" s="272"/>
      <c r="K70" s="270"/>
    </row>
    <row r="71" s="1" customFormat="1" ht="12.75" customHeight="1">
      <c r="B71" s="279"/>
      <c r="C71" s="280"/>
      <c r="D71" s="280"/>
      <c r="E71" s="280"/>
      <c r="F71" s="280"/>
      <c r="G71" s="280"/>
      <c r="H71" s="280"/>
      <c r="I71" s="280"/>
      <c r="J71" s="280"/>
      <c r="K71" s="281"/>
    </row>
    <row r="72" s="1" customFormat="1" ht="18.75" customHeight="1">
      <c r="B72" s="282"/>
      <c r="C72" s="282"/>
      <c r="D72" s="282"/>
      <c r="E72" s="282"/>
      <c r="F72" s="282"/>
      <c r="G72" s="282"/>
      <c r="H72" s="282"/>
      <c r="I72" s="282"/>
      <c r="J72" s="282"/>
      <c r="K72" s="283"/>
    </row>
    <row r="73" s="1" customFormat="1" ht="18.75" customHeight="1">
      <c r="B73" s="283"/>
      <c r="C73" s="283"/>
      <c r="D73" s="283"/>
      <c r="E73" s="283"/>
      <c r="F73" s="283"/>
      <c r="G73" s="283"/>
      <c r="H73" s="283"/>
      <c r="I73" s="283"/>
      <c r="J73" s="283"/>
      <c r="K73" s="283"/>
    </row>
    <row r="74" s="1" customFormat="1" ht="7.5" customHeight="1">
      <c r="B74" s="284"/>
      <c r="C74" s="285"/>
      <c r="D74" s="285"/>
      <c r="E74" s="285"/>
      <c r="F74" s="285"/>
      <c r="G74" s="285"/>
      <c r="H74" s="285"/>
      <c r="I74" s="285"/>
      <c r="J74" s="285"/>
      <c r="K74" s="286"/>
    </row>
    <row r="75" s="1" customFormat="1" ht="45" customHeight="1">
      <c r="B75" s="287"/>
      <c r="C75" s="288" t="s">
        <v>662</v>
      </c>
      <c r="D75" s="288"/>
      <c r="E75" s="288"/>
      <c r="F75" s="288"/>
      <c r="G75" s="288"/>
      <c r="H75" s="288"/>
      <c r="I75" s="288"/>
      <c r="J75" s="288"/>
      <c r="K75" s="289"/>
    </row>
    <row r="76" s="1" customFormat="1" ht="17.25" customHeight="1">
      <c r="B76" s="287"/>
      <c r="C76" s="290" t="s">
        <v>663</v>
      </c>
      <c r="D76" s="290"/>
      <c r="E76" s="290"/>
      <c r="F76" s="290" t="s">
        <v>664</v>
      </c>
      <c r="G76" s="291"/>
      <c r="H76" s="290" t="s">
        <v>50</v>
      </c>
      <c r="I76" s="290" t="s">
        <v>53</v>
      </c>
      <c r="J76" s="290" t="s">
        <v>665</v>
      </c>
      <c r="K76" s="289"/>
    </row>
    <row r="77" s="1" customFormat="1" ht="17.25" customHeight="1">
      <c r="B77" s="287"/>
      <c r="C77" s="292" t="s">
        <v>666</v>
      </c>
      <c r="D77" s="292"/>
      <c r="E77" s="292"/>
      <c r="F77" s="293" t="s">
        <v>667</v>
      </c>
      <c r="G77" s="294"/>
      <c r="H77" s="292"/>
      <c r="I77" s="292"/>
      <c r="J77" s="292" t="s">
        <v>668</v>
      </c>
      <c r="K77" s="289"/>
    </row>
    <row r="78" s="1" customFormat="1" ht="5.25" customHeight="1">
      <c r="B78" s="287"/>
      <c r="C78" s="295"/>
      <c r="D78" s="295"/>
      <c r="E78" s="295"/>
      <c r="F78" s="295"/>
      <c r="G78" s="296"/>
      <c r="H78" s="295"/>
      <c r="I78" s="295"/>
      <c r="J78" s="295"/>
      <c r="K78" s="289"/>
    </row>
    <row r="79" s="1" customFormat="1" ht="15" customHeight="1">
      <c r="B79" s="287"/>
      <c r="C79" s="275" t="s">
        <v>49</v>
      </c>
      <c r="D79" s="297"/>
      <c r="E79" s="297"/>
      <c r="F79" s="298" t="s">
        <v>669</v>
      </c>
      <c r="G79" s="299"/>
      <c r="H79" s="275" t="s">
        <v>670</v>
      </c>
      <c r="I79" s="275" t="s">
        <v>671</v>
      </c>
      <c r="J79" s="275">
        <v>20</v>
      </c>
      <c r="K79" s="289"/>
    </row>
    <row r="80" s="1" customFormat="1" ht="15" customHeight="1">
      <c r="B80" s="287"/>
      <c r="C80" s="275" t="s">
        <v>672</v>
      </c>
      <c r="D80" s="275"/>
      <c r="E80" s="275"/>
      <c r="F80" s="298" t="s">
        <v>669</v>
      </c>
      <c r="G80" s="299"/>
      <c r="H80" s="275" t="s">
        <v>673</v>
      </c>
      <c r="I80" s="275" t="s">
        <v>671</v>
      </c>
      <c r="J80" s="275">
        <v>120</v>
      </c>
      <c r="K80" s="289"/>
    </row>
    <row r="81" s="1" customFormat="1" ht="15" customHeight="1">
      <c r="B81" s="300"/>
      <c r="C81" s="275" t="s">
        <v>674</v>
      </c>
      <c r="D81" s="275"/>
      <c r="E81" s="275"/>
      <c r="F81" s="298" t="s">
        <v>675</v>
      </c>
      <c r="G81" s="299"/>
      <c r="H81" s="275" t="s">
        <v>676</v>
      </c>
      <c r="I81" s="275" t="s">
        <v>671</v>
      </c>
      <c r="J81" s="275">
        <v>50</v>
      </c>
      <c r="K81" s="289"/>
    </row>
    <row r="82" s="1" customFormat="1" ht="15" customHeight="1">
      <c r="B82" s="300"/>
      <c r="C82" s="275" t="s">
        <v>677</v>
      </c>
      <c r="D82" s="275"/>
      <c r="E82" s="275"/>
      <c r="F82" s="298" t="s">
        <v>669</v>
      </c>
      <c r="G82" s="299"/>
      <c r="H82" s="275" t="s">
        <v>678</v>
      </c>
      <c r="I82" s="275" t="s">
        <v>679</v>
      </c>
      <c r="J82" s="275"/>
      <c r="K82" s="289"/>
    </row>
    <row r="83" s="1" customFormat="1" ht="15" customHeight="1">
      <c r="B83" s="300"/>
      <c r="C83" s="301" t="s">
        <v>680</v>
      </c>
      <c r="D83" s="301"/>
      <c r="E83" s="301"/>
      <c r="F83" s="302" t="s">
        <v>675</v>
      </c>
      <c r="G83" s="301"/>
      <c r="H83" s="301" t="s">
        <v>681</v>
      </c>
      <c r="I83" s="301" t="s">
        <v>671</v>
      </c>
      <c r="J83" s="301">
        <v>15</v>
      </c>
      <c r="K83" s="289"/>
    </row>
    <row r="84" s="1" customFormat="1" ht="15" customHeight="1">
      <c r="B84" s="300"/>
      <c r="C84" s="301" t="s">
        <v>682</v>
      </c>
      <c r="D84" s="301"/>
      <c r="E84" s="301"/>
      <c r="F84" s="302" t="s">
        <v>675</v>
      </c>
      <c r="G84" s="301"/>
      <c r="H84" s="301" t="s">
        <v>683</v>
      </c>
      <c r="I84" s="301" t="s">
        <v>671</v>
      </c>
      <c r="J84" s="301">
        <v>15</v>
      </c>
      <c r="K84" s="289"/>
    </row>
    <row r="85" s="1" customFormat="1" ht="15" customHeight="1">
      <c r="B85" s="300"/>
      <c r="C85" s="301" t="s">
        <v>684</v>
      </c>
      <c r="D85" s="301"/>
      <c r="E85" s="301"/>
      <c r="F85" s="302" t="s">
        <v>675</v>
      </c>
      <c r="G85" s="301"/>
      <c r="H85" s="301" t="s">
        <v>685</v>
      </c>
      <c r="I85" s="301" t="s">
        <v>671</v>
      </c>
      <c r="J85" s="301">
        <v>20</v>
      </c>
      <c r="K85" s="289"/>
    </row>
    <row r="86" s="1" customFormat="1" ht="15" customHeight="1">
      <c r="B86" s="300"/>
      <c r="C86" s="301" t="s">
        <v>686</v>
      </c>
      <c r="D86" s="301"/>
      <c r="E86" s="301"/>
      <c r="F86" s="302" t="s">
        <v>675</v>
      </c>
      <c r="G86" s="301"/>
      <c r="H86" s="301" t="s">
        <v>687</v>
      </c>
      <c r="I86" s="301" t="s">
        <v>671</v>
      </c>
      <c r="J86" s="301">
        <v>20</v>
      </c>
      <c r="K86" s="289"/>
    </row>
    <row r="87" s="1" customFormat="1" ht="15" customHeight="1">
      <c r="B87" s="300"/>
      <c r="C87" s="275" t="s">
        <v>688</v>
      </c>
      <c r="D87" s="275"/>
      <c r="E87" s="275"/>
      <c r="F87" s="298" t="s">
        <v>675</v>
      </c>
      <c r="G87" s="299"/>
      <c r="H87" s="275" t="s">
        <v>689</v>
      </c>
      <c r="I87" s="275" t="s">
        <v>671</v>
      </c>
      <c r="J87" s="275">
        <v>50</v>
      </c>
      <c r="K87" s="289"/>
    </row>
    <row r="88" s="1" customFormat="1" ht="15" customHeight="1">
      <c r="B88" s="300"/>
      <c r="C88" s="275" t="s">
        <v>690</v>
      </c>
      <c r="D88" s="275"/>
      <c r="E88" s="275"/>
      <c r="F88" s="298" t="s">
        <v>675</v>
      </c>
      <c r="G88" s="299"/>
      <c r="H88" s="275" t="s">
        <v>691</v>
      </c>
      <c r="I88" s="275" t="s">
        <v>671</v>
      </c>
      <c r="J88" s="275">
        <v>20</v>
      </c>
      <c r="K88" s="289"/>
    </row>
    <row r="89" s="1" customFormat="1" ht="15" customHeight="1">
      <c r="B89" s="300"/>
      <c r="C89" s="275" t="s">
        <v>692</v>
      </c>
      <c r="D89" s="275"/>
      <c r="E89" s="275"/>
      <c r="F89" s="298" t="s">
        <v>675</v>
      </c>
      <c r="G89" s="299"/>
      <c r="H89" s="275" t="s">
        <v>693</v>
      </c>
      <c r="I89" s="275" t="s">
        <v>671</v>
      </c>
      <c r="J89" s="275">
        <v>20</v>
      </c>
      <c r="K89" s="289"/>
    </row>
    <row r="90" s="1" customFormat="1" ht="15" customHeight="1">
      <c r="B90" s="300"/>
      <c r="C90" s="275" t="s">
        <v>694</v>
      </c>
      <c r="D90" s="275"/>
      <c r="E90" s="275"/>
      <c r="F90" s="298" t="s">
        <v>675</v>
      </c>
      <c r="G90" s="299"/>
      <c r="H90" s="275" t="s">
        <v>695</v>
      </c>
      <c r="I90" s="275" t="s">
        <v>671</v>
      </c>
      <c r="J90" s="275">
        <v>50</v>
      </c>
      <c r="K90" s="289"/>
    </row>
    <row r="91" s="1" customFormat="1" ht="15" customHeight="1">
      <c r="B91" s="300"/>
      <c r="C91" s="275" t="s">
        <v>696</v>
      </c>
      <c r="D91" s="275"/>
      <c r="E91" s="275"/>
      <c r="F91" s="298" t="s">
        <v>675</v>
      </c>
      <c r="G91" s="299"/>
      <c r="H91" s="275" t="s">
        <v>696</v>
      </c>
      <c r="I91" s="275" t="s">
        <v>671</v>
      </c>
      <c r="J91" s="275">
        <v>50</v>
      </c>
      <c r="K91" s="289"/>
    </row>
    <row r="92" s="1" customFormat="1" ht="15" customHeight="1">
      <c r="B92" s="300"/>
      <c r="C92" s="275" t="s">
        <v>697</v>
      </c>
      <c r="D92" s="275"/>
      <c r="E92" s="275"/>
      <c r="F92" s="298" t="s">
        <v>675</v>
      </c>
      <c r="G92" s="299"/>
      <c r="H92" s="275" t="s">
        <v>698</v>
      </c>
      <c r="I92" s="275" t="s">
        <v>671</v>
      </c>
      <c r="J92" s="275">
        <v>255</v>
      </c>
      <c r="K92" s="289"/>
    </row>
    <row r="93" s="1" customFormat="1" ht="15" customHeight="1">
      <c r="B93" s="300"/>
      <c r="C93" s="275" t="s">
        <v>699</v>
      </c>
      <c r="D93" s="275"/>
      <c r="E93" s="275"/>
      <c r="F93" s="298" t="s">
        <v>669</v>
      </c>
      <c r="G93" s="299"/>
      <c r="H93" s="275" t="s">
        <v>700</v>
      </c>
      <c r="I93" s="275" t="s">
        <v>701</v>
      </c>
      <c r="J93" s="275"/>
      <c r="K93" s="289"/>
    </row>
    <row r="94" s="1" customFormat="1" ht="15" customHeight="1">
      <c r="B94" s="300"/>
      <c r="C94" s="275" t="s">
        <v>702</v>
      </c>
      <c r="D94" s="275"/>
      <c r="E94" s="275"/>
      <c r="F94" s="298" t="s">
        <v>669</v>
      </c>
      <c r="G94" s="299"/>
      <c r="H94" s="275" t="s">
        <v>703</v>
      </c>
      <c r="I94" s="275" t="s">
        <v>704</v>
      </c>
      <c r="J94" s="275"/>
      <c r="K94" s="289"/>
    </row>
    <row r="95" s="1" customFormat="1" ht="15" customHeight="1">
      <c r="B95" s="300"/>
      <c r="C95" s="275" t="s">
        <v>705</v>
      </c>
      <c r="D95" s="275"/>
      <c r="E95" s="275"/>
      <c r="F95" s="298" t="s">
        <v>669</v>
      </c>
      <c r="G95" s="299"/>
      <c r="H95" s="275" t="s">
        <v>705</v>
      </c>
      <c r="I95" s="275" t="s">
        <v>704</v>
      </c>
      <c r="J95" s="275"/>
      <c r="K95" s="289"/>
    </row>
    <row r="96" s="1" customFormat="1" ht="15" customHeight="1">
      <c r="B96" s="300"/>
      <c r="C96" s="275" t="s">
        <v>34</v>
      </c>
      <c r="D96" s="275"/>
      <c r="E96" s="275"/>
      <c r="F96" s="298" t="s">
        <v>669</v>
      </c>
      <c r="G96" s="299"/>
      <c r="H96" s="275" t="s">
        <v>706</v>
      </c>
      <c r="I96" s="275" t="s">
        <v>704</v>
      </c>
      <c r="J96" s="275"/>
      <c r="K96" s="289"/>
    </row>
    <row r="97" s="1" customFormat="1" ht="15" customHeight="1">
      <c r="B97" s="300"/>
      <c r="C97" s="275" t="s">
        <v>44</v>
      </c>
      <c r="D97" s="275"/>
      <c r="E97" s="275"/>
      <c r="F97" s="298" t="s">
        <v>669</v>
      </c>
      <c r="G97" s="299"/>
      <c r="H97" s="275" t="s">
        <v>707</v>
      </c>
      <c r="I97" s="275" t="s">
        <v>704</v>
      </c>
      <c r="J97" s="275"/>
      <c r="K97" s="289"/>
    </row>
    <row r="98" s="1" customFormat="1" ht="15" customHeight="1">
      <c r="B98" s="303"/>
      <c r="C98" s="304"/>
      <c r="D98" s="304"/>
      <c r="E98" s="304"/>
      <c r="F98" s="304"/>
      <c r="G98" s="304"/>
      <c r="H98" s="304"/>
      <c r="I98" s="304"/>
      <c r="J98" s="304"/>
      <c r="K98" s="305"/>
    </row>
    <row r="99" s="1" customFormat="1" ht="18.75" customHeight="1">
      <c r="B99" s="306"/>
      <c r="C99" s="307"/>
      <c r="D99" s="307"/>
      <c r="E99" s="307"/>
      <c r="F99" s="307"/>
      <c r="G99" s="307"/>
      <c r="H99" s="307"/>
      <c r="I99" s="307"/>
      <c r="J99" s="307"/>
      <c r="K99" s="306"/>
    </row>
    <row r="100" s="1" customFormat="1" ht="18.75" customHeight="1">
      <c r="B100" s="283"/>
      <c r="C100" s="283"/>
      <c r="D100" s="283"/>
      <c r="E100" s="283"/>
      <c r="F100" s="283"/>
      <c r="G100" s="283"/>
      <c r="H100" s="283"/>
      <c r="I100" s="283"/>
      <c r="J100" s="283"/>
      <c r="K100" s="283"/>
    </row>
    <row r="101" s="1" customFormat="1" ht="7.5" customHeight="1">
      <c r="B101" s="284"/>
      <c r="C101" s="285"/>
      <c r="D101" s="285"/>
      <c r="E101" s="285"/>
      <c r="F101" s="285"/>
      <c r="G101" s="285"/>
      <c r="H101" s="285"/>
      <c r="I101" s="285"/>
      <c r="J101" s="285"/>
      <c r="K101" s="286"/>
    </row>
    <row r="102" s="1" customFormat="1" ht="45" customHeight="1">
      <c r="B102" s="287"/>
      <c r="C102" s="288" t="s">
        <v>708</v>
      </c>
      <c r="D102" s="288"/>
      <c r="E102" s="288"/>
      <c r="F102" s="288"/>
      <c r="G102" s="288"/>
      <c r="H102" s="288"/>
      <c r="I102" s="288"/>
      <c r="J102" s="288"/>
      <c r="K102" s="289"/>
    </row>
    <row r="103" s="1" customFormat="1" ht="17.25" customHeight="1">
      <c r="B103" s="287"/>
      <c r="C103" s="290" t="s">
        <v>663</v>
      </c>
      <c r="D103" s="290"/>
      <c r="E103" s="290"/>
      <c r="F103" s="290" t="s">
        <v>664</v>
      </c>
      <c r="G103" s="291"/>
      <c r="H103" s="290" t="s">
        <v>50</v>
      </c>
      <c r="I103" s="290" t="s">
        <v>53</v>
      </c>
      <c r="J103" s="290" t="s">
        <v>665</v>
      </c>
      <c r="K103" s="289"/>
    </row>
    <row r="104" s="1" customFormat="1" ht="17.25" customHeight="1">
      <c r="B104" s="287"/>
      <c r="C104" s="292" t="s">
        <v>666</v>
      </c>
      <c r="D104" s="292"/>
      <c r="E104" s="292"/>
      <c r="F104" s="293" t="s">
        <v>667</v>
      </c>
      <c r="G104" s="294"/>
      <c r="H104" s="292"/>
      <c r="I104" s="292"/>
      <c r="J104" s="292" t="s">
        <v>668</v>
      </c>
      <c r="K104" s="289"/>
    </row>
    <row r="105" s="1" customFormat="1" ht="5.25" customHeight="1">
      <c r="B105" s="287"/>
      <c r="C105" s="290"/>
      <c r="D105" s="290"/>
      <c r="E105" s="290"/>
      <c r="F105" s="290"/>
      <c r="G105" s="308"/>
      <c r="H105" s="290"/>
      <c r="I105" s="290"/>
      <c r="J105" s="290"/>
      <c r="K105" s="289"/>
    </row>
    <row r="106" s="1" customFormat="1" ht="15" customHeight="1">
      <c r="B106" s="287"/>
      <c r="C106" s="275" t="s">
        <v>49</v>
      </c>
      <c r="D106" s="297"/>
      <c r="E106" s="297"/>
      <c r="F106" s="298" t="s">
        <v>669</v>
      </c>
      <c r="G106" s="275"/>
      <c r="H106" s="275" t="s">
        <v>709</v>
      </c>
      <c r="I106" s="275" t="s">
        <v>671</v>
      </c>
      <c r="J106" s="275">
        <v>20</v>
      </c>
      <c r="K106" s="289"/>
    </row>
    <row r="107" s="1" customFormat="1" ht="15" customHeight="1">
      <c r="B107" s="287"/>
      <c r="C107" s="275" t="s">
        <v>672</v>
      </c>
      <c r="D107" s="275"/>
      <c r="E107" s="275"/>
      <c r="F107" s="298" t="s">
        <v>669</v>
      </c>
      <c r="G107" s="275"/>
      <c r="H107" s="275" t="s">
        <v>709</v>
      </c>
      <c r="I107" s="275" t="s">
        <v>671</v>
      </c>
      <c r="J107" s="275">
        <v>120</v>
      </c>
      <c r="K107" s="289"/>
    </row>
    <row r="108" s="1" customFormat="1" ht="15" customHeight="1">
      <c r="B108" s="300"/>
      <c r="C108" s="275" t="s">
        <v>674</v>
      </c>
      <c r="D108" s="275"/>
      <c r="E108" s="275"/>
      <c r="F108" s="298" t="s">
        <v>675</v>
      </c>
      <c r="G108" s="275"/>
      <c r="H108" s="275" t="s">
        <v>709</v>
      </c>
      <c r="I108" s="275" t="s">
        <v>671</v>
      </c>
      <c r="J108" s="275">
        <v>50</v>
      </c>
      <c r="K108" s="289"/>
    </row>
    <row r="109" s="1" customFormat="1" ht="15" customHeight="1">
      <c r="B109" s="300"/>
      <c r="C109" s="275" t="s">
        <v>677</v>
      </c>
      <c r="D109" s="275"/>
      <c r="E109" s="275"/>
      <c r="F109" s="298" t="s">
        <v>669</v>
      </c>
      <c r="G109" s="275"/>
      <c r="H109" s="275" t="s">
        <v>709</v>
      </c>
      <c r="I109" s="275" t="s">
        <v>679</v>
      </c>
      <c r="J109" s="275"/>
      <c r="K109" s="289"/>
    </row>
    <row r="110" s="1" customFormat="1" ht="15" customHeight="1">
      <c r="B110" s="300"/>
      <c r="C110" s="275" t="s">
        <v>688</v>
      </c>
      <c r="D110" s="275"/>
      <c r="E110" s="275"/>
      <c r="F110" s="298" t="s">
        <v>675</v>
      </c>
      <c r="G110" s="275"/>
      <c r="H110" s="275" t="s">
        <v>709</v>
      </c>
      <c r="I110" s="275" t="s">
        <v>671</v>
      </c>
      <c r="J110" s="275">
        <v>50</v>
      </c>
      <c r="K110" s="289"/>
    </row>
    <row r="111" s="1" customFormat="1" ht="15" customHeight="1">
      <c r="B111" s="300"/>
      <c r="C111" s="275" t="s">
        <v>696</v>
      </c>
      <c r="D111" s="275"/>
      <c r="E111" s="275"/>
      <c r="F111" s="298" t="s">
        <v>675</v>
      </c>
      <c r="G111" s="275"/>
      <c r="H111" s="275" t="s">
        <v>709</v>
      </c>
      <c r="I111" s="275" t="s">
        <v>671</v>
      </c>
      <c r="J111" s="275">
        <v>50</v>
      </c>
      <c r="K111" s="289"/>
    </row>
    <row r="112" s="1" customFormat="1" ht="15" customHeight="1">
      <c r="B112" s="300"/>
      <c r="C112" s="275" t="s">
        <v>694</v>
      </c>
      <c r="D112" s="275"/>
      <c r="E112" s="275"/>
      <c r="F112" s="298" t="s">
        <v>675</v>
      </c>
      <c r="G112" s="275"/>
      <c r="H112" s="275" t="s">
        <v>709</v>
      </c>
      <c r="I112" s="275" t="s">
        <v>671</v>
      </c>
      <c r="J112" s="275">
        <v>50</v>
      </c>
      <c r="K112" s="289"/>
    </row>
    <row r="113" s="1" customFormat="1" ht="15" customHeight="1">
      <c r="B113" s="300"/>
      <c r="C113" s="275" t="s">
        <v>49</v>
      </c>
      <c r="D113" s="275"/>
      <c r="E113" s="275"/>
      <c r="F113" s="298" t="s">
        <v>669</v>
      </c>
      <c r="G113" s="275"/>
      <c r="H113" s="275" t="s">
        <v>710</v>
      </c>
      <c r="I113" s="275" t="s">
        <v>671</v>
      </c>
      <c r="J113" s="275">
        <v>20</v>
      </c>
      <c r="K113" s="289"/>
    </row>
    <row r="114" s="1" customFormat="1" ht="15" customHeight="1">
      <c r="B114" s="300"/>
      <c r="C114" s="275" t="s">
        <v>711</v>
      </c>
      <c r="D114" s="275"/>
      <c r="E114" s="275"/>
      <c r="F114" s="298" t="s">
        <v>669</v>
      </c>
      <c r="G114" s="275"/>
      <c r="H114" s="275" t="s">
        <v>712</v>
      </c>
      <c r="I114" s="275" t="s">
        <v>671</v>
      </c>
      <c r="J114" s="275">
        <v>120</v>
      </c>
      <c r="K114" s="289"/>
    </row>
    <row r="115" s="1" customFormat="1" ht="15" customHeight="1">
      <c r="B115" s="300"/>
      <c r="C115" s="275" t="s">
        <v>34</v>
      </c>
      <c r="D115" s="275"/>
      <c r="E115" s="275"/>
      <c r="F115" s="298" t="s">
        <v>669</v>
      </c>
      <c r="G115" s="275"/>
      <c r="H115" s="275" t="s">
        <v>713</v>
      </c>
      <c r="I115" s="275" t="s">
        <v>704</v>
      </c>
      <c r="J115" s="275"/>
      <c r="K115" s="289"/>
    </row>
    <row r="116" s="1" customFormat="1" ht="15" customHeight="1">
      <c r="B116" s="300"/>
      <c r="C116" s="275" t="s">
        <v>44</v>
      </c>
      <c r="D116" s="275"/>
      <c r="E116" s="275"/>
      <c r="F116" s="298" t="s">
        <v>669</v>
      </c>
      <c r="G116" s="275"/>
      <c r="H116" s="275" t="s">
        <v>714</v>
      </c>
      <c r="I116" s="275" t="s">
        <v>704</v>
      </c>
      <c r="J116" s="275"/>
      <c r="K116" s="289"/>
    </row>
    <row r="117" s="1" customFormat="1" ht="15" customHeight="1">
      <c r="B117" s="300"/>
      <c r="C117" s="275" t="s">
        <v>53</v>
      </c>
      <c r="D117" s="275"/>
      <c r="E117" s="275"/>
      <c r="F117" s="298" t="s">
        <v>669</v>
      </c>
      <c r="G117" s="275"/>
      <c r="H117" s="275" t="s">
        <v>715</v>
      </c>
      <c r="I117" s="275" t="s">
        <v>716</v>
      </c>
      <c r="J117" s="275"/>
      <c r="K117" s="289"/>
    </row>
    <row r="118" s="1" customFormat="1" ht="15" customHeight="1">
      <c r="B118" s="303"/>
      <c r="C118" s="309"/>
      <c r="D118" s="309"/>
      <c r="E118" s="309"/>
      <c r="F118" s="309"/>
      <c r="G118" s="309"/>
      <c r="H118" s="309"/>
      <c r="I118" s="309"/>
      <c r="J118" s="309"/>
      <c r="K118" s="305"/>
    </row>
    <row r="119" s="1" customFormat="1" ht="18.75" customHeight="1">
      <c r="B119" s="310"/>
      <c r="C119" s="311"/>
      <c r="D119" s="311"/>
      <c r="E119" s="311"/>
      <c r="F119" s="312"/>
      <c r="G119" s="311"/>
      <c r="H119" s="311"/>
      <c r="I119" s="311"/>
      <c r="J119" s="311"/>
      <c r="K119" s="310"/>
    </row>
    <row r="120" s="1" customFormat="1" ht="18.75" customHeight="1">
      <c r="B120" s="283"/>
      <c r="C120" s="283"/>
      <c r="D120" s="283"/>
      <c r="E120" s="283"/>
      <c r="F120" s="283"/>
      <c r="G120" s="283"/>
      <c r="H120" s="283"/>
      <c r="I120" s="283"/>
      <c r="J120" s="283"/>
      <c r="K120" s="283"/>
    </row>
    <row r="121" s="1" customFormat="1" ht="7.5" customHeight="1">
      <c r="B121" s="313"/>
      <c r="C121" s="314"/>
      <c r="D121" s="314"/>
      <c r="E121" s="314"/>
      <c r="F121" s="314"/>
      <c r="G121" s="314"/>
      <c r="H121" s="314"/>
      <c r="I121" s="314"/>
      <c r="J121" s="314"/>
      <c r="K121" s="315"/>
    </row>
    <row r="122" s="1" customFormat="1" ht="45" customHeight="1">
      <c r="B122" s="316"/>
      <c r="C122" s="266" t="s">
        <v>717</v>
      </c>
      <c r="D122" s="266"/>
      <c r="E122" s="266"/>
      <c r="F122" s="266"/>
      <c r="G122" s="266"/>
      <c r="H122" s="266"/>
      <c r="I122" s="266"/>
      <c r="J122" s="266"/>
      <c r="K122" s="317"/>
    </row>
    <row r="123" s="1" customFormat="1" ht="17.25" customHeight="1">
      <c r="B123" s="318"/>
      <c r="C123" s="290" t="s">
        <v>663</v>
      </c>
      <c r="D123" s="290"/>
      <c r="E123" s="290"/>
      <c r="F123" s="290" t="s">
        <v>664</v>
      </c>
      <c r="G123" s="291"/>
      <c r="H123" s="290" t="s">
        <v>50</v>
      </c>
      <c r="I123" s="290" t="s">
        <v>53</v>
      </c>
      <c r="J123" s="290" t="s">
        <v>665</v>
      </c>
      <c r="K123" s="319"/>
    </row>
    <row r="124" s="1" customFormat="1" ht="17.25" customHeight="1">
      <c r="B124" s="318"/>
      <c r="C124" s="292" t="s">
        <v>666</v>
      </c>
      <c r="D124" s="292"/>
      <c r="E124" s="292"/>
      <c r="F124" s="293" t="s">
        <v>667</v>
      </c>
      <c r="G124" s="294"/>
      <c r="H124" s="292"/>
      <c r="I124" s="292"/>
      <c r="J124" s="292" t="s">
        <v>668</v>
      </c>
      <c r="K124" s="319"/>
    </row>
    <row r="125" s="1" customFormat="1" ht="5.25" customHeight="1">
      <c r="B125" s="320"/>
      <c r="C125" s="295"/>
      <c r="D125" s="295"/>
      <c r="E125" s="295"/>
      <c r="F125" s="295"/>
      <c r="G125" s="321"/>
      <c r="H125" s="295"/>
      <c r="I125" s="295"/>
      <c r="J125" s="295"/>
      <c r="K125" s="322"/>
    </row>
    <row r="126" s="1" customFormat="1" ht="15" customHeight="1">
      <c r="B126" s="320"/>
      <c r="C126" s="275" t="s">
        <v>672</v>
      </c>
      <c r="D126" s="297"/>
      <c r="E126" s="297"/>
      <c r="F126" s="298" t="s">
        <v>669</v>
      </c>
      <c r="G126" s="275"/>
      <c r="H126" s="275" t="s">
        <v>709</v>
      </c>
      <c r="I126" s="275" t="s">
        <v>671</v>
      </c>
      <c r="J126" s="275">
        <v>120</v>
      </c>
      <c r="K126" s="323"/>
    </row>
    <row r="127" s="1" customFormat="1" ht="15" customHeight="1">
      <c r="B127" s="320"/>
      <c r="C127" s="275" t="s">
        <v>718</v>
      </c>
      <c r="D127" s="275"/>
      <c r="E127" s="275"/>
      <c r="F127" s="298" t="s">
        <v>669</v>
      </c>
      <c r="G127" s="275"/>
      <c r="H127" s="275" t="s">
        <v>719</v>
      </c>
      <c r="I127" s="275" t="s">
        <v>671</v>
      </c>
      <c r="J127" s="275" t="s">
        <v>720</v>
      </c>
      <c r="K127" s="323"/>
    </row>
    <row r="128" s="1" customFormat="1" ht="15" customHeight="1">
      <c r="B128" s="320"/>
      <c r="C128" s="275" t="s">
        <v>617</v>
      </c>
      <c r="D128" s="275"/>
      <c r="E128" s="275"/>
      <c r="F128" s="298" t="s">
        <v>669</v>
      </c>
      <c r="G128" s="275"/>
      <c r="H128" s="275" t="s">
        <v>721</v>
      </c>
      <c r="I128" s="275" t="s">
        <v>671</v>
      </c>
      <c r="J128" s="275" t="s">
        <v>720</v>
      </c>
      <c r="K128" s="323"/>
    </row>
    <row r="129" s="1" customFormat="1" ht="15" customHeight="1">
      <c r="B129" s="320"/>
      <c r="C129" s="275" t="s">
        <v>680</v>
      </c>
      <c r="D129" s="275"/>
      <c r="E129" s="275"/>
      <c r="F129" s="298" t="s">
        <v>675</v>
      </c>
      <c r="G129" s="275"/>
      <c r="H129" s="275" t="s">
        <v>681</v>
      </c>
      <c r="I129" s="275" t="s">
        <v>671</v>
      </c>
      <c r="J129" s="275">
        <v>15</v>
      </c>
      <c r="K129" s="323"/>
    </row>
    <row r="130" s="1" customFormat="1" ht="15" customHeight="1">
      <c r="B130" s="320"/>
      <c r="C130" s="301" t="s">
        <v>682</v>
      </c>
      <c r="D130" s="301"/>
      <c r="E130" s="301"/>
      <c r="F130" s="302" t="s">
        <v>675</v>
      </c>
      <c r="G130" s="301"/>
      <c r="H130" s="301" t="s">
        <v>683</v>
      </c>
      <c r="I130" s="301" t="s">
        <v>671</v>
      </c>
      <c r="J130" s="301">
        <v>15</v>
      </c>
      <c r="K130" s="323"/>
    </row>
    <row r="131" s="1" customFormat="1" ht="15" customHeight="1">
      <c r="B131" s="320"/>
      <c r="C131" s="301" t="s">
        <v>684</v>
      </c>
      <c r="D131" s="301"/>
      <c r="E131" s="301"/>
      <c r="F131" s="302" t="s">
        <v>675</v>
      </c>
      <c r="G131" s="301"/>
      <c r="H131" s="301" t="s">
        <v>685</v>
      </c>
      <c r="I131" s="301" t="s">
        <v>671</v>
      </c>
      <c r="J131" s="301">
        <v>20</v>
      </c>
      <c r="K131" s="323"/>
    </row>
    <row r="132" s="1" customFormat="1" ht="15" customHeight="1">
      <c r="B132" s="320"/>
      <c r="C132" s="301" t="s">
        <v>686</v>
      </c>
      <c r="D132" s="301"/>
      <c r="E132" s="301"/>
      <c r="F132" s="302" t="s">
        <v>675</v>
      </c>
      <c r="G132" s="301"/>
      <c r="H132" s="301" t="s">
        <v>687</v>
      </c>
      <c r="I132" s="301" t="s">
        <v>671</v>
      </c>
      <c r="J132" s="301">
        <v>20</v>
      </c>
      <c r="K132" s="323"/>
    </row>
    <row r="133" s="1" customFormat="1" ht="15" customHeight="1">
      <c r="B133" s="320"/>
      <c r="C133" s="275" t="s">
        <v>674</v>
      </c>
      <c r="D133" s="275"/>
      <c r="E133" s="275"/>
      <c r="F133" s="298" t="s">
        <v>675</v>
      </c>
      <c r="G133" s="275"/>
      <c r="H133" s="275" t="s">
        <v>709</v>
      </c>
      <c r="I133" s="275" t="s">
        <v>671</v>
      </c>
      <c r="J133" s="275">
        <v>50</v>
      </c>
      <c r="K133" s="323"/>
    </row>
    <row r="134" s="1" customFormat="1" ht="15" customHeight="1">
      <c r="B134" s="320"/>
      <c r="C134" s="275" t="s">
        <v>688</v>
      </c>
      <c r="D134" s="275"/>
      <c r="E134" s="275"/>
      <c r="F134" s="298" t="s">
        <v>675</v>
      </c>
      <c r="G134" s="275"/>
      <c r="H134" s="275" t="s">
        <v>709</v>
      </c>
      <c r="I134" s="275" t="s">
        <v>671</v>
      </c>
      <c r="J134" s="275">
        <v>50</v>
      </c>
      <c r="K134" s="323"/>
    </row>
    <row r="135" s="1" customFormat="1" ht="15" customHeight="1">
      <c r="B135" s="320"/>
      <c r="C135" s="275" t="s">
        <v>694</v>
      </c>
      <c r="D135" s="275"/>
      <c r="E135" s="275"/>
      <c r="F135" s="298" t="s">
        <v>675</v>
      </c>
      <c r="G135" s="275"/>
      <c r="H135" s="275" t="s">
        <v>709</v>
      </c>
      <c r="I135" s="275" t="s">
        <v>671</v>
      </c>
      <c r="J135" s="275">
        <v>50</v>
      </c>
      <c r="K135" s="323"/>
    </row>
    <row r="136" s="1" customFormat="1" ht="15" customHeight="1">
      <c r="B136" s="320"/>
      <c r="C136" s="275" t="s">
        <v>696</v>
      </c>
      <c r="D136" s="275"/>
      <c r="E136" s="275"/>
      <c r="F136" s="298" t="s">
        <v>675</v>
      </c>
      <c r="G136" s="275"/>
      <c r="H136" s="275" t="s">
        <v>709</v>
      </c>
      <c r="I136" s="275" t="s">
        <v>671</v>
      </c>
      <c r="J136" s="275">
        <v>50</v>
      </c>
      <c r="K136" s="323"/>
    </row>
    <row r="137" s="1" customFormat="1" ht="15" customHeight="1">
      <c r="B137" s="320"/>
      <c r="C137" s="275" t="s">
        <v>697</v>
      </c>
      <c r="D137" s="275"/>
      <c r="E137" s="275"/>
      <c r="F137" s="298" t="s">
        <v>675</v>
      </c>
      <c r="G137" s="275"/>
      <c r="H137" s="275" t="s">
        <v>722</v>
      </c>
      <c r="I137" s="275" t="s">
        <v>671</v>
      </c>
      <c r="J137" s="275">
        <v>255</v>
      </c>
      <c r="K137" s="323"/>
    </row>
    <row r="138" s="1" customFormat="1" ht="15" customHeight="1">
      <c r="B138" s="320"/>
      <c r="C138" s="275" t="s">
        <v>699</v>
      </c>
      <c r="D138" s="275"/>
      <c r="E138" s="275"/>
      <c r="F138" s="298" t="s">
        <v>669</v>
      </c>
      <c r="G138" s="275"/>
      <c r="H138" s="275" t="s">
        <v>723</v>
      </c>
      <c r="I138" s="275" t="s">
        <v>701</v>
      </c>
      <c r="J138" s="275"/>
      <c r="K138" s="323"/>
    </row>
    <row r="139" s="1" customFormat="1" ht="15" customHeight="1">
      <c r="B139" s="320"/>
      <c r="C139" s="275" t="s">
        <v>702</v>
      </c>
      <c r="D139" s="275"/>
      <c r="E139" s="275"/>
      <c r="F139" s="298" t="s">
        <v>669</v>
      </c>
      <c r="G139" s="275"/>
      <c r="H139" s="275" t="s">
        <v>724</v>
      </c>
      <c r="I139" s="275" t="s">
        <v>704</v>
      </c>
      <c r="J139" s="275"/>
      <c r="K139" s="323"/>
    </row>
    <row r="140" s="1" customFormat="1" ht="15" customHeight="1">
      <c r="B140" s="320"/>
      <c r="C140" s="275" t="s">
        <v>705</v>
      </c>
      <c r="D140" s="275"/>
      <c r="E140" s="275"/>
      <c r="F140" s="298" t="s">
        <v>669</v>
      </c>
      <c r="G140" s="275"/>
      <c r="H140" s="275" t="s">
        <v>705</v>
      </c>
      <c r="I140" s="275" t="s">
        <v>704</v>
      </c>
      <c r="J140" s="275"/>
      <c r="K140" s="323"/>
    </row>
    <row r="141" s="1" customFormat="1" ht="15" customHeight="1">
      <c r="B141" s="320"/>
      <c r="C141" s="275" t="s">
        <v>34</v>
      </c>
      <c r="D141" s="275"/>
      <c r="E141" s="275"/>
      <c r="F141" s="298" t="s">
        <v>669</v>
      </c>
      <c r="G141" s="275"/>
      <c r="H141" s="275" t="s">
        <v>725</v>
      </c>
      <c r="I141" s="275" t="s">
        <v>704</v>
      </c>
      <c r="J141" s="275"/>
      <c r="K141" s="323"/>
    </row>
    <row r="142" s="1" customFormat="1" ht="15" customHeight="1">
      <c r="B142" s="320"/>
      <c r="C142" s="275" t="s">
        <v>726</v>
      </c>
      <c r="D142" s="275"/>
      <c r="E142" s="275"/>
      <c r="F142" s="298" t="s">
        <v>669</v>
      </c>
      <c r="G142" s="275"/>
      <c r="H142" s="275" t="s">
        <v>727</v>
      </c>
      <c r="I142" s="275" t="s">
        <v>704</v>
      </c>
      <c r="J142" s="275"/>
      <c r="K142" s="323"/>
    </row>
    <row r="143" s="1" customFormat="1" ht="15" customHeight="1">
      <c r="B143" s="324"/>
      <c r="C143" s="325"/>
      <c r="D143" s="325"/>
      <c r="E143" s="325"/>
      <c r="F143" s="325"/>
      <c r="G143" s="325"/>
      <c r="H143" s="325"/>
      <c r="I143" s="325"/>
      <c r="J143" s="325"/>
      <c r="K143" s="326"/>
    </row>
    <row r="144" s="1" customFormat="1" ht="18.75" customHeight="1">
      <c r="B144" s="311"/>
      <c r="C144" s="311"/>
      <c r="D144" s="311"/>
      <c r="E144" s="311"/>
      <c r="F144" s="312"/>
      <c r="G144" s="311"/>
      <c r="H144" s="311"/>
      <c r="I144" s="311"/>
      <c r="J144" s="311"/>
      <c r="K144" s="311"/>
    </row>
    <row r="145" s="1" customFormat="1" ht="18.75" customHeight="1">
      <c r="B145" s="283"/>
      <c r="C145" s="283"/>
      <c r="D145" s="283"/>
      <c r="E145" s="283"/>
      <c r="F145" s="283"/>
      <c r="G145" s="283"/>
      <c r="H145" s="283"/>
      <c r="I145" s="283"/>
      <c r="J145" s="283"/>
      <c r="K145" s="283"/>
    </row>
    <row r="146" s="1" customFormat="1" ht="7.5" customHeight="1">
      <c r="B146" s="284"/>
      <c r="C146" s="285"/>
      <c r="D146" s="285"/>
      <c r="E146" s="285"/>
      <c r="F146" s="285"/>
      <c r="G146" s="285"/>
      <c r="H146" s="285"/>
      <c r="I146" s="285"/>
      <c r="J146" s="285"/>
      <c r="K146" s="286"/>
    </row>
    <row r="147" s="1" customFormat="1" ht="45" customHeight="1">
      <c r="B147" s="287"/>
      <c r="C147" s="288" t="s">
        <v>728</v>
      </c>
      <c r="D147" s="288"/>
      <c r="E147" s="288"/>
      <c r="F147" s="288"/>
      <c r="G147" s="288"/>
      <c r="H147" s="288"/>
      <c r="I147" s="288"/>
      <c r="J147" s="288"/>
      <c r="K147" s="289"/>
    </row>
    <row r="148" s="1" customFormat="1" ht="17.25" customHeight="1">
      <c r="B148" s="287"/>
      <c r="C148" s="290" t="s">
        <v>663</v>
      </c>
      <c r="D148" s="290"/>
      <c r="E148" s="290"/>
      <c r="F148" s="290" t="s">
        <v>664</v>
      </c>
      <c r="G148" s="291"/>
      <c r="H148" s="290" t="s">
        <v>50</v>
      </c>
      <c r="I148" s="290" t="s">
        <v>53</v>
      </c>
      <c r="J148" s="290" t="s">
        <v>665</v>
      </c>
      <c r="K148" s="289"/>
    </row>
    <row r="149" s="1" customFormat="1" ht="17.25" customHeight="1">
      <c r="B149" s="287"/>
      <c r="C149" s="292" t="s">
        <v>666</v>
      </c>
      <c r="D149" s="292"/>
      <c r="E149" s="292"/>
      <c r="F149" s="293" t="s">
        <v>667</v>
      </c>
      <c r="G149" s="294"/>
      <c r="H149" s="292"/>
      <c r="I149" s="292"/>
      <c r="J149" s="292" t="s">
        <v>668</v>
      </c>
      <c r="K149" s="289"/>
    </row>
    <row r="150" s="1" customFormat="1" ht="5.25" customHeight="1">
      <c r="B150" s="300"/>
      <c r="C150" s="295"/>
      <c r="D150" s="295"/>
      <c r="E150" s="295"/>
      <c r="F150" s="295"/>
      <c r="G150" s="296"/>
      <c r="H150" s="295"/>
      <c r="I150" s="295"/>
      <c r="J150" s="295"/>
      <c r="K150" s="323"/>
    </row>
    <row r="151" s="1" customFormat="1" ht="15" customHeight="1">
      <c r="B151" s="300"/>
      <c r="C151" s="327" t="s">
        <v>672</v>
      </c>
      <c r="D151" s="275"/>
      <c r="E151" s="275"/>
      <c r="F151" s="328" t="s">
        <v>669</v>
      </c>
      <c r="G151" s="275"/>
      <c r="H151" s="327" t="s">
        <v>709</v>
      </c>
      <c r="I151" s="327" t="s">
        <v>671</v>
      </c>
      <c r="J151" s="327">
        <v>120</v>
      </c>
      <c r="K151" s="323"/>
    </row>
    <row r="152" s="1" customFormat="1" ht="15" customHeight="1">
      <c r="B152" s="300"/>
      <c r="C152" s="327" t="s">
        <v>718</v>
      </c>
      <c r="D152" s="275"/>
      <c r="E152" s="275"/>
      <c r="F152" s="328" t="s">
        <v>669</v>
      </c>
      <c r="G152" s="275"/>
      <c r="H152" s="327" t="s">
        <v>729</v>
      </c>
      <c r="I152" s="327" t="s">
        <v>671</v>
      </c>
      <c r="J152" s="327" t="s">
        <v>720</v>
      </c>
      <c r="K152" s="323"/>
    </row>
    <row r="153" s="1" customFormat="1" ht="15" customHeight="1">
      <c r="B153" s="300"/>
      <c r="C153" s="327" t="s">
        <v>617</v>
      </c>
      <c r="D153" s="275"/>
      <c r="E153" s="275"/>
      <c r="F153" s="328" t="s">
        <v>669</v>
      </c>
      <c r="G153" s="275"/>
      <c r="H153" s="327" t="s">
        <v>730</v>
      </c>
      <c r="I153" s="327" t="s">
        <v>671</v>
      </c>
      <c r="J153" s="327" t="s">
        <v>720</v>
      </c>
      <c r="K153" s="323"/>
    </row>
    <row r="154" s="1" customFormat="1" ht="15" customHeight="1">
      <c r="B154" s="300"/>
      <c r="C154" s="327" t="s">
        <v>674</v>
      </c>
      <c r="D154" s="275"/>
      <c r="E154" s="275"/>
      <c r="F154" s="328" t="s">
        <v>675</v>
      </c>
      <c r="G154" s="275"/>
      <c r="H154" s="327" t="s">
        <v>709</v>
      </c>
      <c r="I154" s="327" t="s">
        <v>671</v>
      </c>
      <c r="J154" s="327">
        <v>50</v>
      </c>
      <c r="K154" s="323"/>
    </row>
    <row r="155" s="1" customFormat="1" ht="15" customHeight="1">
      <c r="B155" s="300"/>
      <c r="C155" s="327" t="s">
        <v>677</v>
      </c>
      <c r="D155" s="275"/>
      <c r="E155" s="275"/>
      <c r="F155" s="328" t="s">
        <v>669</v>
      </c>
      <c r="G155" s="275"/>
      <c r="H155" s="327" t="s">
        <v>709</v>
      </c>
      <c r="I155" s="327" t="s">
        <v>679</v>
      </c>
      <c r="J155" s="327"/>
      <c r="K155" s="323"/>
    </row>
    <row r="156" s="1" customFormat="1" ht="15" customHeight="1">
      <c r="B156" s="300"/>
      <c r="C156" s="327" t="s">
        <v>688</v>
      </c>
      <c r="D156" s="275"/>
      <c r="E156" s="275"/>
      <c r="F156" s="328" t="s">
        <v>675</v>
      </c>
      <c r="G156" s="275"/>
      <c r="H156" s="327" t="s">
        <v>709</v>
      </c>
      <c r="I156" s="327" t="s">
        <v>671</v>
      </c>
      <c r="J156" s="327">
        <v>50</v>
      </c>
      <c r="K156" s="323"/>
    </row>
    <row r="157" s="1" customFormat="1" ht="15" customHeight="1">
      <c r="B157" s="300"/>
      <c r="C157" s="327" t="s">
        <v>696</v>
      </c>
      <c r="D157" s="275"/>
      <c r="E157" s="275"/>
      <c r="F157" s="328" t="s">
        <v>675</v>
      </c>
      <c r="G157" s="275"/>
      <c r="H157" s="327" t="s">
        <v>709</v>
      </c>
      <c r="I157" s="327" t="s">
        <v>671</v>
      </c>
      <c r="J157" s="327">
        <v>50</v>
      </c>
      <c r="K157" s="323"/>
    </row>
    <row r="158" s="1" customFormat="1" ht="15" customHeight="1">
      <c r="B158" s="300"/>
      <c r="C158" s="327" t="s">
        <v>694</v>
      </c>
      <c r="D158" s="275"/>
      <c r="E158" s="275"/>
      <c r="F158" s="328" t="s">
        <v>675</v>
      </c>
      <c r="G158" s="275"/>
      <c r="H158" s="327" t="s">
        <v>709</v>
      </c>
      <c r="I158" s="327" t="s">
        <v>671</v>
      </c>
      <c r="J158" s="327">
        <v>50</v>
      </c>
      <c r="K158" s="323"/>
    </row>
    <row r="159" s="1" customFormat="1" ht="15" customHeight="1">
      <c r="B159" s="300"/>
      <c r="C159" s="327" t="s">
        <v>93</v>
      </c>
      <c r="D159" s="275"/>
      <c r="E159" s="275"/>
      <c r="F159" s="328" t="s">
        <v>669</v>
      </c>
      <c r="G159" s="275"/>
      <c r="H159" s="327" t="s">
        <v>731</v>
      </c>
      <c r="I159" s="327" t="s">
        <v>671</v>
      </c>
      <c r="J159" s="327" t="s">
        <v>732</v>
      </c>
      <c r="K159" s="323"/>
    </row>
    <row r="160" s="1" customFormat="1" ht="15" customHeight="1">
      <c r="B160" s="300"/>
      <c r="C160" s="327" t="s">
        <v>733</v>
      </c>
      <c r="D160" s="275"/>
      <c r="E160" s="275"/>
      <c r="F160" s="328" t="s">
        <v>669</v>
      </c>
      <c r="G160" s="275"/>
      <c r="H160" s="327" t="s">
        <v>734</v>
      </c>
      <c r="I160" s="327" t="s">
        <v>704</v>
      </c>
      <c r="J160" s="327"/>
      <c r="K160" s="323"/>
    </row>
    <row r="161" s="1" customFormat="1" ht="15" customHeight="1">
      <c r="B161" s="329"/>
      <c r="C161" s="309"/>
      <c r="D161" s="309"/>
      <c r="E161" s="309"/>
      <c r="F161" s="309"/>
      <c r="G161" s="309"/>
      <c r="H161" s="309"/>
      <c r="I161" s="309"/>
      <c r="J161" s="309"/>
      <c r="K161" s="330"/>
    </row>
    <row r="162" s="1" customFormat="1" ht="18.75" customHeight="1">
      <c r="B162" s="311"/>
      <c r="C162" s="321"/>
      <c r="D162" s="321"/>
      <c r="E162" s="321"/>
      <c r="F162" s="331"/>
      <c r="G162" s="321"/>
      <c r="H162" s="321"/>
      <c r="I162" s="321"/>
      <c r="J162" s="321"/>
      <c r="K162" s="311"/>
    </row>
    <row r="163" s="1" customFormat="1" ht="18.75" customHeight="1">
      <c r="B163" s="283"/>
      <c r="C163" s="283"/>
      <c r="D163" s="283"/>
      <c r="E163" s="283"/>
      <c r="F163" s="283"/>
      <c r="G163" s="283"/>
      <c r="H163" s="283"/>
      <c r="I163" s="283"/>
      <c r="J163" s="283"/>
      <c r="K163" s="283"/>
    </row>
    <row r="164" s="1" customFormat="1" ht="7.5" customHeight="1">
      <c r="B164" s="262"/>
      <c r="C164" s="263"/>
      <c r="D164" s="263"/>
      <c r="E164" s="263"/>
      <c r="F164" s="263"/>
      <c r="G164" s="263"/>
      <c r="H164" s="263"/>
      <c r="I164" s="263"/>
      <c r="J164" s="263"/>
      <c r="K164" s="264"/>
    </row>
    <row r="165" s="1" customFormat="1" ht="45" customHeight="1">
      <c r="B165" s="265"/>
      <c r="C165" s="266" t="s">
        <v>735</v>
      </c>
      <c r="D165" s="266"/>
      <c r="E165" s="266"/>
      <c r="F165" s="266"/>
      <c r="G165" s="266"/>
      <c r="H165" s="266"/>
      <c r="I165" s="266"/>
      <c r="J165" s="266"/>
      <c r="K165" s="267"/>
    </row>
    <row r="166" s="1" customFormat="1" ht="17.25" customHeight="1">
      <c r="B166" s="265"/>
      <c r="C166" s="290" t="s">
        <v>663</v>
      </c>
      <c r="D166" s="290"/>
      <c r="E166" s="290"/>
      <c r="F166" s="290" t="s">
        <v>664</v>
      </c>
      <c r="G166" s="332"/>
      <c r="H166" s="333" t="s">
        <v>50</v>
      </c>
      <c r="I166" s="333" t="s">
        <v>53</v>
      </c>
      <c r="J166" s="290" t="s">
        <v>665</v>
      </c>
      <c r="K166" s="267"/>
    </row>
    <row r="167" s="1" customFormat="1" ht="17.25" customHeight="1">
      <c r="B167" s="268"/>
      <c r="C167" s="292" t="s">
        <v>666</v>
      </c>
      <c r="D167" s="292"/>
      <c r="E167" s="292"/>
      <c r="F167" s="293" t="s">
        <v>667</v>
      </c>
      <c r="G167" s="334"/>
      <c r="H167" s="335"/>
      <c r="I167" s="335"/>
      <c r="J167" s="292" t="s">
        <v>668</v>
      </c>
      <c r="K167" s="270"/>
    </row>
    <row r="168" s="1" customFormat="1" ht="5.25" customHeight="1">
      <c r="B168" s="300"/>
      <c r="C168" s="295"/>
      <c r="D168" s="295"/>
      <c r="E168" s="295"/>
      <c r="F168" s="295"/>
      <c r="G168" s="296"/>
      <c r="H168" s="295"/>
      <c r="I168" s="295"/>
      <c r="J168" s="295"/>
      <c r="K168" s="323"/>
    </row>
    <row r="169" s="1" customFormat="1" ht="15" customHeight="1">
      <c r="B169" s="300"/>
      <c r="C169" s="275" t="s">
        <v>672</v>
      </c>
      <c r="D169" s="275"/>
      <c r="E169" s="275"/>
      <c r="F169" s="298" t="s">
        <v>669</v>
      </c>
      <c r="G169" s="275"/>
      <c r="H169" s="275" t="s">
        <v>709</v>
      </c>
      <c r="I169" s="275" t="s">
        <v>671</v>
      </c>
      <c r="J169" s="275">
        <v>120</v>
      </c>
      <c r="K169" s="323"/>
    </row>
    <row r="170" s="1" customFormat="1" ht="15" customHeight="1">
      <c r="B170" s="300"/>
      <c r="C170" s="275" t="s">
        <v>718</v>
      </c>
      <c r="D170" s="275"/>
      <c r="E170" s="275"/>
      <c r="F170" s="298" t="s">
        <v>669</v>
      </c>
      <c r="G170" s="275"/>
      <c r="H170" s="275" t="s">
        <v>719</v>
      </c>
      <c r="I170" s="275" t="s">
        <v>671</v>
      </c>
      <c r="J170" s="275" t="s">
        <v>720</v>
      </c>
      <c r="K170" s="323"/>
    </row>
    <row r="171" s="1" customFormat="1" ht="15" customHeight="1">
      <c r="B171" s="300"/>
      <c r="C171" s="275" t="s">
        <v>617</v>
      </c>
      <c r="D171" s="275"/>
      <c r="E171" s="275"/>
      <c r="F171" s="298" t="s">
        <v>669</v>
      </c>
      <c r="G171" s="275"/>
      <c r="H171" s="275" t="s">
        <v>736</v>
      </c>
      <c r="I171" s="275" t="s">
        <v>671</v>
      </c>
      <c r="J171" s="275" t="s">
        <v>720</v>
      </c>
      <c r="K171" s="323"/>
    </row>
    <row r="172" s="1" customFormat="1" ht="15" customHeight="1">
      <c r="B172" s="300"/>
      <c r="C172" s="275" t="s">
        <v>674</v>
      </c>
      <c r="D172" s="275"/>
      <c r="E172" s="275"/>
      <c r="F172" s="298" t="s">
        <v>675</v>
      </c>
      <c r="G172" s="275"/>
      <c r="H172" s="275" t="s">
        <v>736</v>
      </c>
      <c r="I172" s="275" t="s">
        <v>671</v>
      </c>
      <c r="J172" s="275">
        <v>50</v>
      </c>
      <c r="K172" s="323"/>
    </row>
    <row r="173" s="1" customFormat="1" ht="15" customHeight="1">
      <c r="B173" s="300"/>
      <c r="C173" s="275" t="s">
        <v>677</v>
      </c>
      <c r="D173" s="275"/>
      <c r="E173" s="275"/>
      <c r="F173" s="298" t="s">
        <v>669</v>
      </c>
      <c r="G173" s="275"/>
      <c r="H173" s="275" t="s">
        <v>736</v>
      </c>
      <c r="I173" s="275" t="s">
        <v>679</v>
      </c>
      <c r="J173" s="275"/>
      <c r="K173" s="323"/>
    </row>
    <row r="174" s="1" customFormat="1" ht="15" customHeight="1">
      <c r="B174" s="300"/>
      <c r="C174" s="275" t="s">
        <v>688</v>
      </c>
      <c r="D174" s="275"/>
      <c r="E174" s="275"/>
      <c r="F174" s="298" t="s">
        <v>675</v>
      </c>
      <c r="G174" s="275"/>
      <c r="H174" s="275" t="s">
        <v>736</v>
      </c>
      <c r="I174" s="275" t="s">
        <v>671</v>
      </c>
      <c r="J174" s="275">
        <v>50</v>
      </c>
      <c r="K174" s="323"/>
    </row>
    <row r="175" s="1" customFormat="1" ht="15" customHeight="1">
      <c r="B175" s="300"/>
      <c r="C175" s="275" t="s">
        <v>696</v>
      </c>
      <c r="D175" s="275"/>
      <c r="E175" s="275"/>
      <c r="F175" s="298" t="s">
        <v>675</v>
      </c>
      <c r="G175" s="275"/>
      <c r="H175" s="275" t="s">
        <v>736</v>
      </c>
      <c r="I175" s="275" t="s">
        <v>671</v>
      </c>
      <c r="J175" s="275">
        <v>50</v>
      </c>
      <c r="K175" s="323"/>
    </row>
    <row r="176" s="1" customFormat="1" ht="15" customHeight="1">
      <c r="B176" s="300"/>
      <c r="C176" s="275" t="s">
        <v>694</v>
      </c>
      <c r="D176" s="275"/>
      <c r="E176" s="275"/>
      <c r="F176" s="298" t="s">
        <v>675</v>
      </c>
      <c r="G176" s="275"/>
      <c r="H176" s="275" t="s">
        <v>736</v>
      </c>
      <c r="I176" s="275" t="s">
        <v>671</v>
      </c>
      <c r="J176" s="275">
        <v>50</v>
      </c>
      <c r="K176" s="323"/>
    </row>
    <row r="177" s="1" customFormat="1" ht="15" customHeight="1">
      <c r="B177" s="300"/>
      <c r="C177" s="275" t="s">
        <v>97</v>
      </c>
      <c r="D177" s="275"/>
      <c r="E177" s="275"/>
      <c r="F177" s="298" t="s">
        <v>669</v>
      </c>
      <c r="G177" s="275"/>
      <c r="H177" s="275" t="s">
        <v>737</v>
      </c>
      <c r="I177" s="275" t="s">
        <v>738</v>
      </c>
      <c r="J177" s="275"/>
      <c r="K177" s="323"/>
    </row>
    <row r="178" s="1" customFormat="1" ht="15" customHeight="1">
      <c r="B178" s="300"/>
      <c r="C178" s="275" t="s">
        <v>53</v>
      </c>
      <c r="D178" s="275"/>
      <c r="E178" s="275"/>
      <c r="F178" s="298" t="s">
        <v>669</v>
      </c>
      <c r="G178" s="275"/>
      <c r="H178" s="275" t="s">
        <v>739</v>
      </c>
      <c r="I178" s="275" t="s">
        <v>740</v>
      </c>
      <c r="J178" s="275">
        <v>1</v>
      </c>
      <c r="K178" s="323"/>
    </row>
    <row r="179" s="1" customFormat="1" ht="15" customHeight="1">
      <c r="B179" s="300"/>
      <c r="C179" s="275" t="s">
        <v>49</v>
      </c>
      <c r="D179" s="275"/>
      <c r="E179" s="275"/>
      <c r="F179" s="298" t="s">
        <v>669</v>
      </c>
      <c r="G179" s="275"/>
      <c r="H179" s="275" t="s">
        <v>741</v>
      </c>
      <c r="I179" s="275" t="s">
        <v>671</v>
      </c>
      <c r="J179" s="275">
        <v>20</v>
      </c>
      <c r="K179" s="323"/>
    </row>
    <row r="180" s="1" customFormat="1" ht="15" customHeight="1">
      <c r="B180" s="300"/>
      <c r="C180" s="275" t="s">
        <v>50</v>
      </c>
      <c r="D180" s="275"/>
      <c r="E180" s="275"/>
      <c r="F180" s="298" t="s">
        <v>669</v>
      </c>
      <c r="G180" s="275"/>
      <c r="H180" s="275" t="s">
        <v>742</v>
      </c>
      <c r="I180" s="275" t="s">
        <v>671</v>
      </c>
      <c r="J180" s="275">
        <v>255</v>
      </c>
      <c r="K180" s="323"/>
    </row>
    <row r="181" s="1" customFormat="1" ht="15" customHeight="1">
      <c r="B181" s="300"/>
      <c r="C181" s="275" t="s">
        <v>98</v>
      </c>
      <c r="D181" s="275"/>
      <c r="E181" s="275"/>
      <c r="F181" s="298" t="s">
        <v>669</v>
      </c>
      <c r="G181" s="275"/>
      <c r="H181" s="275" t="s">
        <v>633</v>
      </c>
      <c r="I181" s="275" t="s">
        <v>671</v>
      </c>
      <c r="J181" s="275">
        <v>10</v>
      </c>
      <c r="K181" s="323"/>
    </row>
    <row r="182" s="1" customFormat="1" ht="15" customHeight="1">
      <c r="B182" s="300"/>
      <c r="C182" s="275" t="s">
        <v>99</v>
      </c>
      <c r="D182" s="275"/>
      <c r="E182" s="275"/>
      <c r="F182" s="298" t="s">
        <v>669</v>
      </c>
      <c r="G182" s="275"/>
      <c r="H182" s="275" t="s">
        <v>743</v>
      </c>
      <c r="I182" s="275" t="s">
        <v>704</v>
      </c>
      <c r="J182" s="275"/>
      <c r="K182" s="323"/>
    </row>
    <row r="183" s="1" customFormat="1" ht="15" customHeight="1">
      <c r="B183" s="300"/>
      <c r="C183" s="275" t="s">
        <v>744</v>
      </c>
      <c r="D183" s="275"/>
      <c r="E183" s="275"/>
      <c r="F183" s="298" t="s">
        <v>669</v>
      </c>
      <c r="G183" s="275"/>
      <c r="H183" s="275" t="s">
        <v>745</v>
      </c>
      <c r="I183" s="275" t="s">
        <v>704</v>
      </c>
      <c r="J183" s="275"/>
      <c r="K183" s="323"/>
    </row>
    <row r="184" s="1" customFormat="1" ht="15" customHeight="1">
      <c r="B184" s="300"/>
      <c r="C184" s="275" t="s">
        <v>733</v>
      </c>
      <c r="D184" s="275"/>
      <c r="E184" s="275"/>
      <c r="F184" s="298" t="s">
        <v>669</v>
      </c>
      <c r="G184" s="275"/>
      <c r="H184" s="275" t="s">
        <v>746</v>
      </c>
      <c r="I184" s="275" t="s">
        <v>704</v>
      </c>
      <c r="J184" s="275"/>
      <c r="K184" s="323"/>
    </row>
    <row r="185" s="1" customFormat="1" ht="15" customHeight="1">
      <c r="B185" s="300"/>
      <c r="C185" s="275" t="s">
        <v>101</v>
      </c>
      <c r="D185" s="275"/>
      <c r="E185" s="275"/>
      <c r="F185" s="298" t="s">
        <v>675</v>
      </c>
      <c r="G185" s="275"/>
      <c r="H185" s="275" t="s">
        <v>747</v>
      </c>
      <c r="I185" s="275" t="s">
        <v>671</v>
      </c>
      <c r="J185" s="275">
        <v>50</v>
      </c>
      <c r="K185" s="323"/>
    </row>
    <row r="186" s="1" customFormat="1" ht="15" customHeight="1">
      <c r="B186" s="300"/>
      <c r="C186" s="275" t="s">
        <v>748</v>
      </c>
      <c r="D186" s="275"/>
      <c r="E186" s="275"/>
      <c r="F186" s="298" t="s">
        <v>675</v>
      </c>
      <c r="G186" s="275"/>
      <c r="H186" s="275" t="s">
        <v>749</v>
      </c>
      <c r="I186" s="275" t="s">
        <v>750</v>
      </c>
      <c r="J186" s="275"/>
      <c r="K186" s="323"/>
    </row>
    <row r="187" s="1" customFormat="1" ht="15" customHeight="1">
      <c r="B187" s="300"/>
      <c r="C187" s="275" t="s">
        <v>751</v>
      </c>
      <c r="D187" s="275"/>
      <c r="E187" s="275"/>
      <c r="F187" s="298" t="s">
        <v>675</v>
      </c>
      <c r="G187" s="275"/>
      <c r="H187" s="275" t="s">
        <v>752</v>
      </c>
      <c r="I187" s="275" t="s">
        <v>750</v>
      </c>
      <c r="J187" s="275"/>
      <c r="K187" s="323"/>
    </row>
    <row r="188" s="1" customFormat="1" ht="15" customHeight="1">
      <c r="B188" s="300"/>
      <c r="C188" s="275" t="s">
        <v>753</v>
      </c>
      <c r="D188" s="275"/>
      <c r="E188" s="275"/>
      <c r="F188" s="298" t="s">
        <v>675</v>
      </c>
      <c r="G188" s="275"/>
      <c r="H188" s="275" t="s">
        <v>754</v>
      </c>
      <c r="I188" s="275" t="s">
        <v>750</v>
      </c>
      <c r="J188" s="275"/>
      <c r="K188" s="323"/>
    </row>
    <row r="189" s="1" customFormat="1" ht="15" customHeight="1">
      <c r="B189" s="300"/>
      <c r="C189" s="336" t="s">
        <v>755</v>
      </c>
      <c r="D189" s="275"/>
      <c r="E189" s="275"/>
      <c r="F189" s="298" t="s">
        <v>675</v>
      </c>
      <c r="G189" s="275"/>
      <c r="H189" s="275" t="s">
        <v>756</v>
      </c>
      <c r="I189" s="275" t="s">
        <v>757</v>
      </c>
      <c r="J189" s="337" t="s">
        <v>758</v>
      </c>
      <c r="K189" s="323"/>
    </row>
    <row r="190" s="17" customFormat="1" ht="15" customHeight="1">
      <c r="B190" s="338"/>
      <c r="C190" s="339" t="s">
        <v>759</v>
      </c>
      <c r="D190" s="340"/>
      <c r="E190" s="340"/>
      <c r="F190" s="341" t="s">
        <v>675</v>
      </c>
      <c r="G190" s="340"/>
      <c r="H190" s="340" t="s">
        <v>760</v>
      </c>
      <c r="I190" s="340" t="s">
        <v>757</v>
      </c>
      <c r="J190" s="342" t="s">
        <v>758</v>
      </c>
      <c r="K190" s="343"/>
    </row>
    <row r="191" s="1" customFormat="1" ht="15" customHeight="1">
      <c r="B191" s="300"/>
      <c r="C191" s="336" t="s">
        <v>38</v>
      </c>
      <c r="D191" s="275"/>
      <c r="E191" s="275"/>
      <c r="F191" s="298" t="s">
        <v>669</v>
      </c>
      <c r="G191" s="275"/>
      <c r="H191" s="272" t="s">
        <v>761</v>
      </c>
      <c r="I191" s="275" t="s">
        <v>762</v>
      </c>
      <c r="J191" s="275"/>
      <c r="K191" s="323"/>
    </row>
    <row r="192" s="1" customFormat="1" ht="15" customHeight="1">
      <c r="B192" s="300"/>
      <c r="C192" s="336" t="s">
        <v>763</v>
      </c>
      <c r="D192" s="275"/>
      <c r="E192" s="275"/>
      <c r="F192" s="298" t="s">
        <v>669</v>
      </c>
      <c r="G192" s="275"/>
      <c r="H192" s="275" t="s">
        <v>764</v>
      </c>
      <c r="I192" s="275" t="s">
        <v>704</v>
      </c>
      <c r="J192" s="275"/>
      <c r="K192" s="323"/>
    </row>
    <row r="193" s="1" customFormat="1" ht="15" customHeight="1">
      <c r="B193" s="300"/>
      <c r="C193" s="336" t="s">
        <v>765</v>
      </c>
      <c r="D193" s="275"/>
      <c r="E193" s="275"/>
      <c r="F193" s="298" t="s">
        <v>669</v>
      </c>
      <c r="G193" s="275"/>
      <c r="H193" s="275" t="s">
        <v>766</v>
      </c>
      <c r="I193" s="275" t="s">
        <v>704</v>
      </c>
      <c r="J193" s="275"/>
      <c r="K193" s="323"/>
    </row>
    <row r="194" s="1" customFormat="1" ht="15" customHeight="1">
      <c r="B194" s="300"/>
      <c r="C194" s="336" t="s">
        <v>767</v>
      </c>
      <c r="D194" s="275"/>
      <c r="E194" s="275"/>
      <c r="F194" s="298" t="s">
        <v>675</v>
      </c>
      <c r="G194" s="275"/>
      <c r="H194" s="275" t="s">
        <v>768</v>
      </c>
      <c r="I194" s="275" t="s">
        <v>704</v>
      </c>
      <c r="J194" s="275"/>
      <c r="K194" s="323"/>
    </row>
    <row r="195" s="1" customFormat="1" ht="15" customHeight="1">
      <c r="B195" s="329"/>
      <c r="C195" s="344"/>
      <c r="D195" s="309"/>
      <c r="E195" s="309"/>
      <c r="F195" s="309"/>
      <c r="G195" s="309"/>
      <c r="H195" s="309"/>
      <c r="I195" s="309"/>
      <c r="J195" s="309"/>
      <c r="K195" s="330"/>
    </row>
    <row r="196" s="1" customFormat="1" ht="18.75" customHeight="1">
      <c r="B196" s="311"/>
      <c r="C196" s="321"/>
      <c r="D196" s="321"/>
      <c r="E196" s="321"/>
      <c r="F196" s="331"/>
      <c r="G196" s="321"/>
      <c r="H196" s="321"/>
      <c r="I196" s="321"/>
      <c r="J196" s="321"/>
      <c r="K196" s="311"/>
    </row>
    <row r="197" s="1" customFormat="1" ht="18.75" customHeight="1">
      <c r="B197" s="311"/>
      <c r="C197" s="321"/>
      <c r="D197" s="321"/>
      <c r="E197" s="321"/>
      <c r="F197" s="331"/>
      <c r="G197" s="321"/>
      <c r="H197" s="321"/>
      <c r="I197" s="321"/>
      <c r="J197" s="321"/>
      <c r="K197" s="311"/>
    </row>
    <row r="198" s="1" customFormat="1" ht="18.75" customHeight="1">
      <c r="B198" s="283"/>
      <c r="C198" s="283"/>
      <c r="D198" s="283"/>
      <c r="E198" s="283"/>
      <c r="F198" s="283"/>
      <c r="G198" s="283"/>
      <c r="H198" s="283"/>
      <c r="I198" s="283"/>
      <c r="J198" s="283"/>
      <c r="K198" s="283"/>
    </row>
    <row r="199" s="1" customFormat="1" ht="13.5">
      <c r="B199" s="262"/>
      <c r="C199" s="263"/>
      <c r="D199" s="263"/>
      <c r="E199" s="263"/>
      <c r="F199" s="263"/>
      <c r="G199" s="263"/>
      <c r="H199" s="263"/>
      <c r="I199" s="263"/>
      <c r="J199" s="263"/>
      <c r="K199" s="264"/>
    </row>
    <row r="200" s="1" customFormat="1" ht="21">
      <c r="B200" s="265"/>
      <c r="C200" s="266" t="s">
        <v>769</v>
      </c>
      <c r="D200" s="266"/>
      <c r="E200" s="266"/>
      <c r="F200" s="266"/>
      <c r="G200" s="266"/>
      <c r="H200" s="266"/>
      <c r="I200" s="266"/>
      <c r="J200" s="266"/>
      <c r="K200" s="267"/>
    </row>
    <row r="201" s="1" customFormat="1" ht="25.5" customHeight="1">
      <c r="B201" s="265"/>
      <c r="C201" s="345" t="s">
        <v>770</v>
      </c>
      <c r="D201" s="345"/>
      <c r="E201" s="345"/>
      <c r="F201" s="345" t="s">
        <v>771</v>
      </c>
      <c r="G201" s="346"/>
      <c r="H201" s="345" t="s">
        <v>772</v>
      </c>
      <c r="I201" s="345"/>
      <c r="J201" s="345"/>
      <c r="K201" s="267"/>
    </row>
    <row r="202" s="1" customFormat="1" ht="5.25" customHeight="1">
      <c r="B202" s="300"/>
      <c r="C202" s="295"/>
      <c r="D202" s="295"/>
      <c r="E202" s="295"/>
      <c r="F202" s="295"/>
      <c r="G202" s="321"/>
      <c r="H202" s="295"/>
      <c r="I202" s="295"/>
      <c r="J202" s="295"/>
      <c r="K202" s="323"/>
    </row>
    <row r="203" s="1" customFormat="1" ht="15" customHeight="1">
      <c r="B203" s="300"/>
      <c r="C203" s="275" t="s">
        <v>762</v>
      </c>
      <c r="D203" s="275"/>
      <c r="E203" s="275"/>
      <c r="F203" s="298" t="s">
        <v>39</v>
      </c>
      <c r="G203" s="275"/>
      <c r="H203" s="275" t="s">
        <v>773</v>
      </c>
      <c r="I203" s="275"/>
      <c r="J203" s="275"/>
      <c r="K203" s="323"/>
    </row>
    <row r="204" s="1" customFormat="1" ht="15" customHeight="1">
      <c r="B204" s="300"/>
      <c r="C204" s="275"/>
      <c r="D204" s="275"/>
      <c r="E204" s="275"/>
      <c r="F204" s="298" t="s">
        <v>40</v>
      </c>
      <c r="G204" s="275"/>
      <c r="H204" s="275" t="s">
        <v>774</v>
      </c>
      <c r="I204" s="275"/>
      <c r="J204" s="275"/>
      <c r="K204" s="323"/>
    </row>
    <row r="205" s="1" customFormat="1" ht="15" customHeight="1">
      <c r="B205" s="300"/>
      <c r="C205" s="275"/>
      <c r="D205" s="275"/>
      <c r="E205" s="275"/>
      <c r="F205" s="298" t="s">
        <v>43</v>
      </c>
      <c r="G205" s="275"/>
      <c r="H205" s="275" t="s">
        <v>775</v>
      </c>
      <c r="I205" s="275"/>
      <c r="J205" s="275"/>
      <c r="K205" s="323"/>
    </row>
    <row r="206" s="1" customFormat="1" ht="15" customHeight="1">
      <c r="B206" s="300"/>
      <c r="C206" s="275"/>
      <c r="D206" s="275"/>
      <c r="E206" s="275"/>
      <c r="F206" s="298" t="s">
        <v>41</v>
      </c>
      <c r="G206" s="275"/>
      <c r="H206" s="275" t="s">
        <v>776</v>
      </c>
      <c r="I206" s="275"/>
      <c r="J206" s="275"/>
      <c r="K206" s="323"/>
    </row>
    <row r="207" s="1" customFormat="1" ht="15" customHeight="1">
      <c r="B207" s="300"/>
      <c r="C207" s="275"/>
      <c r="D207" s="275"/>
      <c r="E207" s="275"/>
      <c r="F207" s="298" t="s">
        <v>42</v>
      </c>
      <c r="G207" s="275"/>
      <c r="H207" s="275" t="s">
        <v>777</v>
      </c>
      <c r="I207" s="275"/>
      <c r="J207" s="275"/>
      <c r="K207" s="323"/>
    </row>
    <row r="208" s="1" customFormat="1" ht="15" customHeight="1">
      <c r="B208" s="300"/>
      <c r="C208" s="275"/>
      <c r="D208" s="275"/>
      <c r="E208" s="275"/>
      <c r="F208" s="298"/>
      <c r="G208" s="275"/>
      <c r="H208" s="275"/>
      <c r="I208" s="275"/>
      <c r="J208" s="275"/>
      <c r="K208" s="323"/>
    </row>
    <row r="209" s="1" customFormat="1" ht="15" customHeight="1">
      <c r="B209" s="300"/>
      <c r="C209" s="275" t="s">
        <v>716</v>
      </c>
      <c r="D209" s="275"/>
      <c r="E209" s="275"/>
      <c r="F209" s="298" t="s">
        <v>81</v>
      </c>
      <c r="G209" s="275"/>
      <c r="H209" s="275" t="s">
        <v>778</v>
      </c>
      <c r="I209" s="275"/>
      <c r="J209" s="275"/>
      <c r="K209" s="323"/>
    </row>
    <row r="210" s="1" customFormat="1" ht="15" customHeight="1">
      <c r="B210" s="300"/>
      <c r="C210" s="275"/>
      <c r="D210" s="275"/>
      <c r="E210" s="275"/>
      <c r="F210" s="298" t="s">
        <v>612</v>
      </c>
      <c r="G210" s="275"/>
      <c r="H210" s="275" t="s">
        <v>613</v>
      </c>
      <c r="I210" s="275"/>
      <c r="J210" s="275"/>
      <c r="K210" s="323"/>
    </row>
    <row r="211" s="1" customFormat="1" ht="15" customHeight="1">
      <c r="B211" s="300"/>
      <c r="C211" s="275"/>
      <c r="D211" s="275"/>
      <c r="E211" s="275"/>
      <c r="F211" s="298" t="s">
        <v>610</v>
      </c>
      <c r="G211" s="275"/>
      <c r="H211" s="275" t="s">
        <v>779</v>
      </c>
      <c r="I211" s="275"/>
      <c r="J211" s="275"/>
      <c r="K211" s="323"/>
    </row>
    <row r="212" s="1" customFormat="1" ht="15" customHeight="1">
      <c r="B212" s="347"/>
      <c r="C212" s="275"/>
      <c r="D212" s="275"/>
      <c r="E212" s="275"/>
      <c r="F212" s="298" t="s">
        <v>75</v>
      </c>
      <c r="G212" s="336"/>
      <c r="H212" s="327" t="s">
        <v>614</v>
      </c>
      <c r="I212" s="327"/>
      <c r="J212" s="327"/>
      <c r="K212" s="348"/>
    </row>
    <row r="213" s="1" customFormat="1" ht="15" customHeight="1">
      <c r="B213" s="347"/>
      <c r="C213" s="275"/>
      <c r="D213" s="275"/>
      <c r="E213" s="275"/>
      <c r="F213" s="298" t="s">
        <v>615</v>
      </c>
      <c r="G213" s="336"/>
      <c r="H213" s="327" t="s">
        <v>780</v>
      </c>
      <c r="I213" s="327"/>
      <c r="J213" s="327"/>
      <c r="K213" s="348"/>
    </row>
    <row r="214" s="1" customFormat="1" ht="15" customHeight="1">
      <c r="B214" s="347"/>
      <c r="C214" s="275"/>
      <c r="D214" s="275"/>
      <c r="E214" s="275"/>
      <c r="F214" s="298"/>
      <c r="G214" s="336"/>
      <c r="H214" s="327"/>
      <c r="I214" s="327"/>
      <c r="J214" s="327"/>
      <c r="K214" s="348"/>
    </row>
    <row r="215" s="1" customFormat="1" ht="15" customHeight="1">
      <c r="B215" s="347"/>
      <c r="C215" s="275" t="s">
        <v>740</v>
      </c>
      <c r="D215" s="275"/>
      <c r="E215" s="275"/>
      <c r="F215" s="298">
        <v>1</v>
      </c>
      <c r="G215" s="336"/>
      <c r="H215" s="327" t="s">
        <v>781</v>
      </c>
      <c r="I215" s="327"/>
      <c r="J215" s="327"/>
      <c r="K215" s="348"/>
    </row>
    <row r="216" s="1" customFormat="1" ht="15" customHeight="1">
      <c r="B216" s="347"/>
      <c r="C216" s="275"/>
      <c r="D216" s="275"/>
      <c r="E216" s="275"/>
      <c r="F216" s="298">
        <v>2</v>
      </c>
      <c r="G216" s="336"/>
      <c r="H216" s="327" t="s">
        <v>782</v>
      </c>
      <c r="I216" s="327"/>
      <c r="J216" s="327"/>
      <c r="K216" s="348"/>
    </row>
    <row r="217" s="1" customFormat="1" ht="15" customHeight="1">
      <c r="B217" s="347"/>
      <c r="C217" s="275"/>
      <c r="D217" s="275"/>
      <c r="E217" s="275"/>
      <c r="F217" s="298">
        <v>3</v>
      </c>
      <c r="G217" s="336"/>
      <c r="H217" s="327" t="s">
        <v>783</v>
      </c>
      <c r="I217" s="327"/>
      <c r="J217" s="327"/>
      <c r="K217" s="348"/>
    </row>
    <row r="218" s="1" customFormat="1" ht="15" customHeight="1">
      <c r="B218" s="347"/>
      <c r="C218" s="275"/>
      <c r="D218" s="275"/>
      <c r="E218" s="275"/>
      <c r="F218" s="298">
        <v>4</v>
      </c>
      <c r="G218" s="336"/>
      <c r="H218" s="327" t="s">
        <v>784</v>
      </c>
      <c r="I218" s="327"/>
      <c r="J218" s="327"/>
      <c r="K218" s="348"/>
    </row>
    <row r="219" s="1" customFormat="1" ht="12.75" customHeight="1">
      <c r="B219" s="349"/>
      <c r="C219" s="350"/>
      <c r="D219" s="350"/>
      <c r="E219" s="350"/>
      <c r="F219" s="350"/>
      <c r="G219" s="350"/>
      <c r="H219" s="350"/>
      <c r="I219" s="350"/>
      <c r="J219" s="350"/>
      <c r="K219" s="351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Ing. Roman Pitka</dc:creator>
  <cp:lastModifiedBy>Ing. Roman Pitka</cp:lastModifiedBy>
  <dcterms:created xsi:type="dcterms:W3CDTF">2025-09-20T09:36:37Z</dcterms:created>
  <dcterms:modified xsi:type="dcterms:W3CDTF">2025-09-20T09:36:39Z</dcterms:modified>
</cp:coreProperties>
</file>